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C9BD193D-6B7D-4578-B9D8-C8092684BA4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kapitulácia stavby" sheetId="1" r:id="rId1"/>
    <sheet name="01 - Rekonštrukcia chodní..." sheetId="2" r:id="rId2"/>
    <sheet name="Časť 4 - Ukrajinská od Ba..." sheetId="3" r:id="rId3"/>
    <sheet name="Časť 5 - Ukrajinská od mo..." sheetId="4" r:id="rId4"/>
  </sheets>
  <definedNames>
    <definedName name="_xlnm._FilterDatabase" localSheetId="1" hidden="1">'01 - Rekonštrukcia chodní...'!$C$135:$K$209</definedName>
    <definedName name="_xlnm._FilterDatabase" localSheetId="2" hidden="1">'Časť 4 - Ukrajinská od Ba...'!$C$141:$K$229</definedName>
    <definedName name="_xlnm._FilterDatabase" localSheetId="3" hidden="1">'Časť 5 - Ukrajinská od mo...'!$C$141:$K$238</definedName>
    <definedName name="_xlnm.Print_Titles" localSheetId="1">'01 - Rekonštrukcia chodní...'!$135:$135</definedName>
    <definedName name="_xlnm.Print_Titles" localSheetId="2">'Časť 4 - Ukrajinská od Ba...'!$141:$141</definedName>
    <definedName name="_xlnm.Print_Titles" localSheetId="3">'Časť 5 - Ukrajinská od mo...'!$141:$141</definedName>
    <definedName name="_xlnm.Print_Titles" localSheetId="0">'Rekapitulácia stavby'!$92:$92</definedName>
    <definedName name="_xlnm.Print_Area" localSheetId="1">'01 - Rekonštrukcia chodní...'!$C$4:$J$76,'01 - Rekonštrukcia chodní...'!$C$123:$J$209</definedName>
    <definedName name="_xlnm.Print_Area" localSheetId="2">'Časť 4 - Ukrajinská od Ba...'!$C$4:$J$76,'Časť 4 - Ukrajinská od Ba...'!$C$127:$J$229</definedName>
    <definedName name="_xlnm.Print_Area" localSheetId="3">'Časť 5 - Ukrajinská od mo...'!$C$4:$J$76,'Časť 5 - Ukrajinská od mo...'!$C$127:$J$238</definedName>
    <definedName name="_xlnm.Print_Area" localSheetId="0">'Rekapitulácia stavby'!$D$4:$AO$76,'Rekapitulácia stavby'!$C$82:$AQ$99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1" i="4" l="1"/>
  <c r="J40" i="4"/>
  <c r="AY98" i="1"/>
  <c r="J39" i="4"/>
  <c r="AX98" i="1"/>
  <c r="BI238" i="4"/>
  <c r="BH238" i="4"/>
  <c r="BG238" i="4"/>
  <c r="BE238" i="4"/>
  <c r="T238" i="4"/>
  <c r="T237" i="4"/>
  <c r="T236" i="4" s="1"/>
  <c r="R238" i="4"/>
  <c r="R237" i="4" s="1"/>
  <c r="R236" i="4" s="1"/>
  <c r="P238" i="4"/>
  <c r="P237" i="4" s="1"/>
  <c r="P236" i="4" s="1"/>
  <c r="BI235" i="4"/>
  <c r="BH235" i="4"/>
  <c r="BG235" i="4"/>
  <c r="BE235" i="4"/>
  <c r="T235" i="4"/>
  <c r="R235" i="4"/>
  <c r="P235" i="4"/>
  <c r="BI233" i="4"/>
  <c r="BH233" i="4"/>
  <c r="BG233" i="4"/>
  <c r="BE233" i="4"/>
  <c r="T233" i="4"/>
  <c r="R233" i="4"/>
  <c r="P233" i="4"/>
  <c r="BI231" i="4"/>
  <c r="BH231" i="4"/>
  <c r="BG231" i="4"/>
  <c r="BE231" i="4"/>
  <c r="T231" i="4"/>
  <c r="R231" i="4"/>
  <c r="P231" i="4"/>
  <c r="BI229" i="4"/>
  <c r="BH229" i="4"/>
  <c r="BG229" i="4"/>
  <c r="BE229" i="4"/>
  <c r="T229" i="4"/>
  <c r="R229" i="4"/>
  <c r="P229" i="4"/>
  <c r="BI226" i="4"/>
  <c r="BH226" i="4"/>
  <c r="BG226" i="4"/>
  <c r="BE226" i="4"/>
  <c r="T226" i="4"/>
  <c r="R226" i="4"/>
  <c r="P226" i="4"/>
  <c r="BI225" i="4"/>
  <c r="BH225" i="4"/>
  <c r="BG225" i="4"/>
  <c r="BE225" i="4"/>
  <c r="T225" i="4"/>
  <c r="R225" i="4"/>
  <c r="P225" i="4"/>
  <c r="BI224" i="4"/>
  <c r="BH224" i="4"/>
  <c r="BG224" i="4"/>
  <c r="BE224" i="4"/>
  <c r="T224" i="4"/>
  <c r="R224" i="4"/>
  <c r="P224" i="4"/>
  <c r="BI223" i="4"/>
  <c r="BH223" i="4"/>
  <c r="BG223" i="4"/>
  <c r="BE223" i="4"/>
  <c r="T223" i="4"/>
  <c r="R223" i="4"/>
  <c r="P223" i="4"/>
  <c r="BI222" i="4"/>
  <c r="BH222" i="4"/>
  <c r="BG222" i="4"/>
  <c r="BE222" i="4"/>
  <c r="T222" i="4"/>
  <c r="R222" i="4"/>
  <c r="P222" i="4"/>
  <c r="BI221" i="4"/>
  <c r="BH221" i="4"/>
  <c r="BG221" i="4"/>
  <c r="BE221" i="4"/>
  <c r="T221" i="4"/>
  <c r="R221" i="4"/>
  <c r="P221" i="4"/>
  <c r="BI220" i="4"/>
  <c r="BH220" i="4"/>
  <c r="BG220" i="4"/>
  <c r="BE220" i="4"/>
  <c r="T220" i="4"/>
  <c r="R220" i="4"/>
  <c r="P220" i="4"/>
  <c r="BI219" i="4"/>
  <c r="BH219" i="4"/>
  <c r="BG219" i="4"/>
  <c r="BE219" i="4"/>
  <c r="T219" i="4"/>
  <c r="R219" i="4"/>
  <c r="P219" i="4"/>
  <c r="BI218" i="4"/>
  <c r="BH218" i="4"/>
  <c r="BG218" i="4"/>
  <c r="BE218" i="4"/>
  <c r="T218" i="4"/>
  <c r="R218" i="4"/>
  <c r="P218" i="4"/>
  <c r="BI217" i="4"/>
  <c r="BH217" i="4"/>
  <c r="BG217" i="4"/>
  <c r="BE217" i="4"/>
  <c r="T217" i="4"/>
  <c r="R217" i="4"/>
  <c r="P217" i="4"/>
  <c r="BI216" i="4"/>
  <c r="BH216" i="4"/>
  <c r="BG216" i="4"/>
  <c r="BE216" i="4"/>
  <c r="T216" i="4"/>
  <c r="R216" i="4"/>
  <c r="P216" i="4"/>
  <c r="BI215" i="4"/>
  <c r="BH215" i="4"/>
  <c r="BG215" i="4"/>
  <c r="BE215" i="4"/>
  <c r="T215" i="4"/>
  <c r="R215" i="4"/>
  <c r="P215" i="4"/>
  <c r="BI214" i="4"/>
  <c r="BH214" i="4"/>
  <c r="BG214" i="4"/>
  <c r="BE214" i="4"/>
  <c r="T214" i="4"/>
  <c r="R214" i="4"/>
  <c r="P214" i="4"/>
  <c r="BI213" i="4"/>
  <c r="BH213" i="4"/>
  <c r="BG213" i="4"/>
  <c r="BE213" i="4"/>
  <c r="T213" i="4"/>
  <c r="R213" i="4"/>
  <c r="P213" i="4"/>
  <c r="BI212" i="4"/>
  <c r="BH212" i="4"/>
  <c r="BG212" i="4"/>
  <c r="BE212" i="4"/>
  <c r="T212" i="4"/>
  <c r="R212" i="4"/>
  <c r="P212" i="4"/>
  <c r="BI211" i="4"/>
  <c r="BH211" i="4"/>
  <c r="BG211" i="4"/>
  <c r="BE211" i="4"/>
  <c r="T211" i="4"/>
  <c r="R211" i="4"/>
  <c r="P211" i="4"/>
  <c r="BI210" i="4"/>
  <c r="BH210" i="4"/>
  <c r="BG210" i="4"/>
  <c r="BE210" i="4"/>
  <c r="T210" i="4"/>
  <c r="R210" i="4"/>
  <c r="P210" i="4"/>
  <c r="BI209" i="4"/>
  <c r="BH209" i="4"/>
  <c r="BG209" i="4"/>
  <c r="BE209" i="4"/>
  <c r="T209" i="4"/>
  <c r="R209" i="4"/>
  <c r="P209" i="4"/>
  <c r="BI208" i="4"/>
  <c r="BH208" i="4"/>
  <c r="BG208" i="4"/>
  <c r="BE208" i="4"/>
  <c r="T208" i="4"/>
  <c r="R208" i="4"/>
  <c r="P208" i="4"/>
  <c r="BI207" i="4"/>
  <c r="BH207" i="4"/>
  <c r="BG207" i="4"/>
  <c r="BE207" i="4"/>
  <c r="T207" i="4"/>
  <c r="R207" i="4"/>
  <c r="P207" i="4"/>
  <c r="BI205" i="4"/>
  <c r="BH205" i="4"/>
  <c r="BG205" i="4"/>
  <c r="BE205" i="4"/>
  <c r="T205" i="4"/>
  <c r="R205" i="4"/>
  <c r="P205" i="4"/>
  <c r="BI204" i="4"/>
  <c r="BH204" i="4"/>
  <c r="BG204" i="4"/>
  <c r="BE204" i="4"/>
  <c r="T204" i="4"/>
  <c r="R204" i="4"/>
  <c r="P204" i="4"/>
  <c r="BI203" i="4"/>
  <c r="BH203" i="4"/>
  <c r="BG203" i="4"/>
  <c r="BE203" i="4"/>
  <c r="T203" i="4"/>
  <c r="R203" i="4"/>
  <c r="P203" i="4"/>
  <c r="BI202" i="4"/>
  <c r="BH202" i="4"/>
  <c r="BG202" i="4"/>
  <c r="BE202" i="4"/>
  <c r="T202" i="4"/>
  <c r="R202" i="4"/>
  <c r="P202" i="4"/>
  <c r="BI201" i="4"/>
  <c r="BH201" i="4"/>
  <c r="BG201" i="4"/>
  <c r="BE201" i="4"/>
  <c r="T201" i="4"/>
  <c r="R201" i="4"/>
  <c r="P201" i="4"/>
  <c r="BI200" i="4"/>
  <c r="BH200" i="4"/>
  <c r="BG200" i="4"/>
  <c r="BE200" i="4"/>
  <c r="T200" i="4"/>
  <c r="R200" i="4"/>
  <c r="P200" i="4"/>
  <c r="BI199" i="4"/>
  <c r="BH199" i="4"/>
  <c r="BG199" i="4"/>
  <c r="BE199" i="4"/>
  <c r="T199" i="4"/>
  <c r="R199" i="4"/>
  <c r="P199" i="4"/>
  <c r="BI198" i="4"/>
  <c r="BH198" i="4"/>
  <c r="BG198" i="4"/>
  <c r="BE198" i="4"/>
  <c r="T198" i="4"/>
  <c r="R198" i="4"/>
  <c r="P198" i="4"/>
  <c r="BI197" i="4"/>
  <c r="BH197" i="4"/>
  <c r="BG197" i="4"/>
  <c r="BE197" i="4"/>
  <c r="T197" i="4"/>
  <c r="R197" i="4"/>
  <c r="P197" i="4"/>
  <c r="BI195" i="4"/>
  <c r="BH195" i="4"/>
  <c r="BG195" i="4"/>
  <c r="BE195" i="4"/>
  <c r="T195" i="4"/>
  <c r="R195" i="4"/>
  <c r="P195" i="4"/>
  <c r="BI194" i="4"/>
  <c r="BH194" i="4"/>
  <c r="BG194" i="4"/>
  <c r="BE194" i="4"/>
  <c r="T194" i="4"/>
  <c r="R194" i="4"/>
  <c r="P194" i="4"/>
  <c r="BI192" i="4"/>
  <c r="BH192" i="4"/>
  <c r="BG192" i="4"/>
  <c r="BE192" i="4"/>
  <c r="T192" i="4"/>
  <c r="R192" i="4"/>
  <c r="P192" i="4"/>
  <c r="BI191" i="4"/>
  <c r="BH191" i="4"/>
  <c r="BG191" i="4"/>
  <c r="BE191" i="4"/>
  <c r="T191" i="4"/>
  <c r="R191" i="4"/>
  <c r="P191" i="4"/>
  <c r="BI190" i="4"/>
  <c r="BH190" i="4"/>
  <c r="BG190" i="4"/>
  <c r="BE190" i="4"/>
  <c r="T190" i="4"/>
  <c r="R190" i="4"/>
  <c r="P190" i="4"/>
  <c r="BI187" i="4"/>
  <c r="BH187" i="4"/>
  <c r="BG187" i="4"/>
  <c r="BE187" i="4"/>
  <c r="T187" i="4"/>
  <c r="R187" i="4"/>
  <c r="P187" i="4"/>
  <c r="BI185" i="4"/>
  <c r="BH185" i="4"/>
  <c r="BG185" i="4"/>
  <c r="BE185" i="4"/>
  <c r="T185" i="4"/>
  <c r="R185" i="4"/>
  <c r="P185" i="4"/>
  <c r="BI184" i="4"/>
  <c r="BH184" i="4"/>
  <c r="BG184" i="4"/>
  <c r="BE184" i="4"/>
  <c r="T184" i="4"/>
  <c r="R184" i="4"/>
  <c r="P184" i="4"/>
  <c r="BI182" i="4"/>
  <c r="BH182" i="4"/>
  <c r="BG182" i="4"/>
  <c r="BE182" i="4"/>
  <c r="T182" i="4"/>
  <c r="R182" i="4"/>
  <c r="P182" i="4"/>
  <c r="BI181" i="4"/>
  <c r="BH181" i="4"/>
  <c r="BG181" i="4"/>
  <c r="BE181" i="4"/>
  <c r="T181" i="4"/>
  <c r="R181" i="4"/>
  <c r="P181" i="4"/>
  <c r="BI179" i="4"/>
  <c r="BH179" i="4"/>
  <c r="BG179" i="4"/>
  <c r="BE179" i="4"/>
  <c r="T179" i="4"/>
  <c r="R179" i="4"/>
  <c r="P179" i="4"/>
  <c r="BI177" i="4"/>
  <c r="BH177" i="4"/>
  <c r="BG177" i="4"/>
  <c r="BE177" i="4"/>
  <c r="T177" i="4"/>
  <c r="R177" i="4"/>
  <c r="P177" i="4"/>
  <c r="BI175" i="4"/>
  <c r="BH175" i="4"/>
  <c r="BG175" i="4"/>
  <c r="BE175" i="4"/>
  <c r="T175" i="4"/>
  <c r="R175" i="4"/>
  <c r="P175" i="4"/>
  <c r="BI174" i="4"/>
  <c r="BH174" i="4"/>
  <c r="BG174" i="4"/>
  <c r="BE174" i="4"/>
  <c r="T174" i="4"/>
  <c r="R174" i="4"/>
  <c r="P174" i="4"/>
  <c r="BI173" i="4"/>
  <c r="BH173" i="4"/>
  <c r="BG173" i="4"/>
  <c r="BE173" i="4"/>
  <c r="T173" i="4"/>
  <c r="R173" i="4"/>
  <c r="P173" i="4"/>
  <c r="BI172" i="4"/>
  <c r="BH172" i="4"/>
  <c r="BG172" i="4"/>
  <c r="BE172" i="4"/>
  <c r="T172" i="4"/>
  <c r="R172" i="4"/>
  <c r="P172" i="4"/>
  <c r="BI170" i="4"/>
  <c r="BH170" i="4"/>
  <c r="BG170" i="4"/>
  <c r="BE170" i="4"/>
  <c r="T170" i="4"/>
  <c r="R170" i="4"/>
  <c r="P170" i="4"/>
  <c r="BI168" i="4"/>
  <c r="BH168" i="4"/>
  <c r="BG168" i="4"/>
  <c r="BE168" i="4"/>
  <c r="T168" i="4"/>
  <c r="R168" i="4"/>
  <c r="P168" i="4"/>
  <c r="BI167" i="4"/>
  <c r="BH167" i="4"/>
  <c r="BG167" i="4"/>
  <c r="BE167" i="4"/>
  <c r="T167" i="4"/>
  <c r="R167" i="4"/>
  <c r="P167" i="4"/>
  <c r="BI166" i="4"/>
  <c r="BH166" i="4"/>
  <c r="BG166" i="4"/>
  <c r="BE166" i="4"/>
  <c r="T166" i="4"/>
  <c r="R166" i="4"/>
  <c r="P166" i="4"/>
  <c r="BI165" i="4"/>
  <c r="BH165" i="4"/>
  <c r="BG165" i="4"/>
  <c r="BE165" i="4"/>
  <c r="T165" i="4"/>
  <c r="R165" i="4"/>
  <c r="P165" i="4"/>
  <c r="BI164" i="4"/>
  <c r="BH164" i="4"/>
  <c r="BG164" i="4"/>
  <c r="BE164" i="4"/>
  <c r="T164" i="4"/>
  <c r="R164" i="4"/>
  <c r="P164" i="4"/>
  <c r="BI163" i="4"/>
  <c r="BH163" i="4"/>
  <c r="BG163" i="4"/>
  <c r="BE163" i="4"/>
  <c r="T163" i="4"/>
  <c r="R163" i="4"/>
  <c r="P163" i="4"/>
  <c r="BI161" i="4"/>
  <c r="BH161" i="4"/>
  <c r="BG161" i="4"/>
  <c r="BE161" i="4"/>
  <c r="T161" i="4"/>
  <c r="R161" i="4"/>
  <c r="P161" i="4"/>
  <c r="BI160" i="4"/>
  <c r="BH160" i="4"/>
  <c r="BG160" i="4"/>
  <c r="BE160" i="4"/>
  <c r="T160" i="4"/>
  <c r="R160" i="4"/>
  <c r="P160" i="4"/>
  <c r="BI159" i="4"/>
  <c r="BH159" i="4"/>
  <c r="BG159" i="4"/>
  <c r="BE159" i="4"/>
  <c r="T159" i="4"/>
  <c r="R159" i="4"/>
  <c r="P159" i="4"/>
  <c r="BI158" i="4"/>
  <c r="BH158" i="4"/>
  <c r="BG158" i="4"/>
  <c r="BE158" i="4"/>
  <c r="T158" i="4"/>
  <c r="R158" i="4"/>
  <c r="P158" i="4"/>
  <c r="BI157" i="4"/>
  <c r="BH157" i="4"/>
  <c r="BG157" i="4"/>
  <c r="BE157" i="4"/>
  <c r="T157" i="4"/>
  <c r="R157" i="4"/>
  <c r="P157" i="4"/>
  <c r="BI155" i="4"/>
  <c r="BH155" i="4"/>
  <c r="BG155" i="4"/>
  <c r="BE155" i="4"/>
  <c r="T155" i="4"/>
  <c r="R155" i="4"/>
  <c r="P155" i="4"/>
  <c r="BI154" i="4"/>
  <c r="BH154" i="4"/>
  <c r="BG154" i="4"/>
  <c r="BE154" i="4"/>
  <c r="T154" i="4"/>
  <c r="R154" i="4"/>
  <c r="P154" i="4"/>
  <c r="BI152" i="4"/>
  <c r="BH152" i="4"/>
  <c r="BG152" i="4"/>
  <c r="BE152" i="4"/>
  <c r="T152" i="4"/>
  <c r="R152" i="4"/>
  <c r="P152" i="4"/>
  <c r="BI151" i="4"/>
  <c r="BH151" i="4"/>
  <c r="BG151" i="4"/>
  <c r="BE151" i="4"/>
  <c r="T151" i="4"/>
  <c r="R151" i="4"/>
  <c r="P151" i="4"/>
  <c r="BI149" i="4"/>
  <c r="BH149" i="4"/>
  <c r="BG149" i="4"/>
  <c r="BE149" i="4"/>
  <c r="T149" i="4"/>
  <c r="R149" i="4"/>
  <c r="P149" i="4"/>
  <c r="BI148" i="4"/>
  <c r="BH148" i="4"/>
  <c r="BG148" i="4"/>
  <c r="BE148" i="4"/>
  <c r="T148" i="4"/>
  <c r="R148" i="4"/>
  <c r="P148" i="4"/>
  <c r="BI146" i="4"/>
  <c r="BH146" i="4"/>
  <c r="BG146" i="4"/>
  <c r="BE146" i="4"/>
  <c r="T146" i="4"/>
  <c r="R146" i="4"/>
  <c r="P146" i="4"/>
  <c r="BI145" i="4"/>
  <c r="BH145" i="4"/>
  <c r="BG145" i="4"/>
  <c r="BE145" i="4"/>
  <c r="T145" i="4"/>
  <c r="R145" i="4"/>
  <c r="P145" i="4"/>
  <c r="F138" i="4"/>
  <c r="F136" i="4"/>
  <c r="E134" i="4"/>
  <c r="BI119" i="4"/>
  <c r="BH119" i="4"/>
  <c r="BG119" i="4"/>
  <c r="BE119" i="4"/>
  <c r="BI118" i="4"/>
  <c r="BH118" i="4"/>
  <c r="BG118" i="4"/>
  <c r="BF118" i="4"/>
  <c r="BE118" i="4"/>
  <c r="BI117" i="4"/>
  <c r="BH117" i="4"/>
  <c r="BG117" i="4"/>
  <c r="BF117" i="4"/>
  <c r="BE117" i="4"/>
  <c r="BI116" i="4"/>
  <c r="BH116" i="4"/>
  <c r="BG116" i="4"/>
  <c r="BF116" i="4"/>
  <c r="BE116" i="4"/>
  <c r="BI115" i="4"/>
  <c r="BH115" i="4"/>
  <c r="BG115" i="4"/>
  <c r="BF115" i="4"/>
  <c r="BE115" i="4"/>
  <c r="BI114" i="4"/>
  <c r="BH114" i="4"/>
  <c r="BG114" i="4"/>
  <c r="BF114" i="4"/>
  <c r="BE114" i="4"/>
  <c r="F93" i="4"/>
  <c r="F91" i="4"/>
  <c r="E89" i="4"/>
  <c r="J26" i="4"/>
  <c r="E26" i="4"/>
  <c r="J94" i="4" s="1"/>
  <c r="J25" i="4"/>
  <c r="J23" i="4"/>
  <c r="E23" i="4"/>
  <c r="J93" i="4" s="1"/>
  <c r="J22" i="4"/>
  <c r="J20" i="4"/>
  <c r="E20" i="4"/>
  <c r="F139" i="4" s="1"/>
  <c r="J19" i="4"/>
  <c r="J14" i="4"/>
  <c r="J136" i="4" s="1"/>
  <c r="E7" i="4"/>
  <c r="E130" i="4"/>
  <c r="J41" i="3"/>
  <c r="J40" i="3"/>
  <c r="AY97" i="1" s="1"/>
  <c r="J39" i="3"/>
  <c r="AX97" i="1"/>
  <c r="BI229" i="3"/>
  <c r="BH229" i="3"/>
  <c r="BG229" i="3"/>
  <c r="BE229" i="3"/>
  <c r="T229" i="3"/>
  <c r="T228" i="3" s="1"/>
  <c r="T227" i="3" s="1"/>
  <c r="R229" i="3"/>
  <c r="R228" i="3" s="1"/>
  <c r="R227" i="3" s="1"/>
  <c r="P229" i="3"/>
  <c r="P228" i="3" s="1"/>
  <c r="P227" i="3" s="1"/>
  <c r="BI226" i="3"/>
  <c r="BH226" i="3"/>
  <c r="BG226" i="3"/>
  <c r="BE226" i="3"/>
  <c r="T226" i="3"/>
  <c r="R226" i="3"/>
  <c r="P226" i="3"/>
  <c r="BI224" i="3"/>
  <c r="BH224" i="3"/>
  <c r="BG224" i="3"/>
  <c r="BE224" i="3"/>
  <c r="T224" i="3"/>
  <c r="R224" i="3"/>
  <c r="P224" i="3"/>
  <c r="BI222" i="3"/>
  <c r="BH222" i="3"/>
  <c r="BG222" i="3"/>
  <c r="BE222" i="3"/>
  <c r="T222" i="3"/>
  <c r="R222" i="3"/>
  <c r="P222" i="3"/>
  <c r="BI220" i="3"/>
  <c r="BH220" i="3"/>
  <c r="BG220" i="3"/>
  <c r="BE220" i="3"/>
  <c r="T220" i="3"/>
  <c r="R220" i="3"/>
  <c r="P220" i="3"/>
  <c r="BI217" i="3"/>
  <c r="BH217" i="3"/>
  <c r="BG217" i="3"/>
  <c r="BE217" i="3"/>
  <c r="T217" i="3"/>
  <c r="R217" i="3"/>
  <c r="P217" i="3"/>
  <c r="BI216" i="3"/>
  <c r="BH216" i="3"/>
  <c r="BG216" i="3"/>
  <c r="BE216" i="3"/>
  <c r="T216" i="3"/>
  <c r="R216" i="3"/>
  <c r="P216" i="3"/>
  <c r="BI215" i="3"/>
  <c r="BH215" i="3"/>
  <c r="BG215" i="3"/>
  <c r="BE215" i="3"/>
  <c r="T215" i="3"/>
  <c r="R215" i="3"/>
  <c r="P215" i="3"/>
  <c r="BI214" i="3"/>
  <c r="BH214" i="3"/>
  <c r="BG214" i="3"/>
  <c r="BE214" i="3"/>
  <c r="T214" i="3"/>
  <c r="R214" i="3"/>
  <c r="P214" i="3"/>
  <c r="BI213" i="3"/>
  <c r="BH213" i="3"/>
  <c r="BG213" i="3"/>
  <c r="BE213" i="3"/>
  <c r="T213" i="3"/>
  <c r="R213" i="3"/>
  <c r="P213" i="3"/>
  <c r="BI212" i="3"/>
  <c r="BH212" i="3"/>
  <c r="BG212" i="3"/>
  <c r="BE212" i="3"/>
  <c r="T212" i="3"/>
  <c r="R212" i="3"/>
  <c r="P212" i="3"/>
  <c r="BI211" i="3"/>
  <c r="BH211" i="3"/>
  <c r="BG211" i="3"/>
  <c r="BE211" i="3"/>
  <c r="T211" i="3"/>
  <c r="R211" i="3"/>
  <c r="P211" i="3"/>
  <c r="BI210" i="3"/>
  <c r="BH210" i="3"/>
  <c r="BG210" i="3"/>
  <c r="BE210" i="3"/>
  <c r="T210" i="3"/>
  <c r="R210" i="3"/>
  <c r="P210" i="3"/>
  <c r="BI209" i="3"/>
  <c r="BH209" i="3"/>
  <c r="BG209" i="3"/>
  <c r="BE209" i="3"/>
  <c r="T209" i="3"/>
  <c r="R209" i="3"/>
  <c r="P209" i="3"/>
  <c r="BI208" i="3"/>
  <c r="BH208" i="3"/>
  <c r="BG208" i="3"/>
  <c r="BE208" i="3"/>
  <c r="T208" i="3"/>
  <c r="R208" i="3"/>
  <c r="P208" i="3"/>
  <c r="BI207" i="3"/>
  <c r="BH207" i="3"/>
  <c r="BG207" i="3"/>
  <c r="BE207" i="3"/>
  <c r="T207" i="3"/>
  <c r="R207" i="3"/>
  <c r="P207" i="3"/>
  <c r="BI206" i="3"/>
  <c r="BH206" i="3"/>
  <c r="BG206" i="3"/>
  <c r="BE206" i="3"/>
  <c r="T206" i="3"/>
  <c r="R206" i="3"/>
  <c r="P206" i="3"/>
  <c r="BI205" i="3"/>
  <c r="BH205" i="3"/>
  <c r="BG205" i="3"/>
  <c r="BE205" i="3"/>
  <c r="T205" i="3"/>
  <c r="R205" i="3"/>
  <c r="P205" i="3"/>
  <c r="BI204" i="3"/>
  <c r="BH204" i="3"/>
  <c r="BG204" i="3"/>
  <c r="BE204" i="3"/>
  <c r="T204" i="3"/>
  <c r="R204" i="3"/>
  <c r="P204" i="3"/>
  <c r="BI203" i="3"/>
  <c r="BH203" i="3"/>
  <c r="BG203" i="3"/>
  <c r="BE203" i="3"/>
  <c r="T203" i="3"/>
  <c r="R203" i="3"/>
  <c r="P203" i="3"/>
  <c r="BI201" i="3"/>
  <c r="BH201" i="3"/>
  <c r="BG201" i="3"/>
  <c r="BE201" i="3"/>
  <c r="T201" i="3"/>
  <c r="R201" i="3"/>
  <c r="P201" i="3"/>
  <c r="BI200" i="3"/>
  <c r="BH200" i="3"/>
  <c r="BG200" i="3"/>
  <c r="BE200" i="3"/>
  <c r="T200" i="3"/>
  <c r="R200" i="3"/>
  <c r="P200" i="3"/>
  <c r="BI199" i="3"/>
  <c r="BH199" i="3"/>
  <c r="BG199" i="3"/>
  <c r="BE199" i="3"/>
  <c r="T199" i="3"/>
  <c r="R199" i="3"/>
  <c r="P199" i="3"/>
  <c r="BI198" i="3"/>
  <c r="BH198" i="3"/>
  <c r="BG198" i="3"/>
  <c r="BE198" i="3"/>
  <c r="T198" i="3"/>
  <c r="R198" i="3"/>
  <c r="P198" i="3"/>
  <c r="BI197" i="3"/>
  <c r="BH197" i="3"/>
  <c r="BG197" i="3"/>
  <c r="BE197" i="3"/>
  <c r="T197" i="3"/>
  <c r="R197" i="3"/>
  <c r="P197" i="3"/>
  <c r="BI195" i="3"/>
  <c r="BH195" i="3"/>
  <c r="BG195" i="3"/>
  <c r="BE195" i="3"/>
  <c r="T195" i="3"/>
  <c r="R195" i="3"/>
  <c r="P195" i="3"/>
  <c r="BI194" i="3"/>
  <c r="BH194" i="3"/>
  <c r="BG194" i="3"/>
  <c r="BE194" i="3"/>
  <c r="T194" i="3"/>
  <c r="R194" i="3"/>
  <c r="P194" i="3"/>
  <c r="BI192" i="3"/>
  <c r="BH192" i="3"/>
  <c r="BG192" i="3"/>
  <c r="BE192" i="3"/>
  <c r="T192" i="3"/>
  <c r="R192" i="3"/>
  <c r="P192" i="3"/>
  <c r="BI191" i="3"/>
  <c r="BH191" i="3"/>
  <c r="BG191" i="3"/>
  <c r="BE191" i="3"/>
  <c r="T191" i="3"/>
  <c r="R191" i="3"/>
  <c r="P191" i="3"/>
  <c r="BI190" i="3"/>
  <c r="BH190" i="3"/>
  <c r="BG190" i="3"/>
  <c r="BE190" i="3"/>
  <c r="T190" i="3"/>
  <c r="R190" i="3"/>
  <c r="P190" i="3"/>
  <c r="BI187" i="3"/>
  <c r="BH187" i="3"/>
  <c r="BG187" i="3"/>
  <c r="BE187" i="3"/>
  <c r="T187" i="3"/>
  <c r="R187" i="3"/>
  <c r="P187" i="3"/>
  <c r="BI185" i="3"/>
  <c r="BH185" i="3"/>
  <c r="BG185" i="3"/>
  <c r="BE185" i="3"/>
  <c r="T185" i="3"/>
  <c r="R185" i="3"/>
  <c r="P185" i="3"/>
  <c r="BI184" i="3"/>
  <c r="BH184" i="3"/>
  <c r="BG184" i="3"/>
  <c r="BE184" i="3"/>
  <c r="T184" i="3"/>
  <c r="R184" i="3"/>
  <c r="P184" i="3"/>
  <c r="BI182" i="3"/>
  <c r="BH182" i="3"/>
  <c r="BG182" i="3"/>
  <c r="BE182" i="3"/>
  <c r="T182" i="3"/>
  <c r="R182" i="3"/>
  <c r="P182" i="3"/>
  <c r="BI181" i="3"/>
  <c r="BH181" i="3"/>
  <c r="BG181" i="3"/>
  <c r="BE181" i="3"/>
  <c r="T181" i="3"/>
  <c r="R181" i="3"/>
  <c r="P181" i="3"/>
  <c r="BI179" i="3"/>
  <c r="BH179" i="3"/>
  <c r="BG179" i="3"/>
  <c r="BE179" i="3"/>
  <c r="T179" i="3"/>
  <c r="R179" i="3"/>
  <c r="P179" i="3"/>
  <c r="BI177" i="3"/>
  <c r="BH177" i="3"/>
  <c r="BG177" i="3"/>
  <c r="BE177" i="3"/>
  <c r="T177" i="3"/>
  <c r="R177" i="3"/>
  <c r="P177" i="3"/>
  <c r="BI175" i="3"/>
  <c r="BH175" i="3"/>
  <c r="BG175" i="3"/>
  <c r="BE175" i="3"/>
  <c r="T175" i="3"/>
  <c r="R175" i="3"/>
  <c r="P175" i="3"/>
  <c r="BI174" i="3"/>
  <c r="BH174" i="3"/>
  <c r="BG174" i="3"/>
  <c r="BE174" i="3"/>
  <c r="T174" i="3"/>
  <c r="R174" i="3"/>
  <c r="P174" i="3"/>
  <c r="BI173" i="3"/>
  <c r="BH173" i="3"/>
  <c r="BG173" i="3"/>
  <c r="BE173" i="3"/>
  <c r="T173" i="3"/>
  <c r="R173" i="3"/>
  <c r="P173" i="3"/>
  <c r="BI172" i="3"/>
  <c r="BH172" i="3"/>
  <c r="BG172" i="3"/>
  <c r="BE172" i="3"/>
  <c r="T172" i="3"/>
  <c r="R172" i="3"/>
  <c r="P172" i="3"/>
  <c r="BI170" i="3"/>
  <c r="BH170" i="3"/>
  <c r="BG170" i="3"/>
  <c r="BE170" i="3"/>
  <c r="T170" i="3"/>
  <c r="R170" i="3"/>
  <c r="P170" i="3"/>
  <c r="BI168" i="3"/>
  <c r="BH168" i="3"/>
  <c r="BG168" i="3"/>
  <c r="BE168" i="3"/>
  <c r="T168" i="3"/>
  <c r="R168" i="3"/>
  <c r="P168" i="3"/>
  <c r="BI167" i="3"/>
  <c r="BH167" i="3"/>
  <c r="BG167" i="3"/>
  <c r="BE167" i="3"/>
  <c r="T167" i="3"/>
  <c r="R167" i="3"/>
  <c r="P167" i="3"/>
  <c r="BI166" i="3"/>
  <c r="BH166" i="3"/>
  <c r="BG166" i="3"/>
  <c r="BE166" i="3"/>
  <c r="T166" i="3"/>
  <c r="R166" i="3"/>
  <c r="P166" i="3"/>
  <c r="BI165" i="3"/>
  <c r="BH165" i="3"/>
  <c r="BG165" i="3"/>
  <c r="BE165" i="3"/>
  <c r="T165" i="3"/>
  <c r="R165" i="3"/>
  <c r="P165" i="3"/>
  <c r="BI164" i="3"/>
  <c r="BH164" i="3"/>
  <c r="BG164" i="3"/>
  <c r="BE164" i="3"/>
  <c r="T164" i="3"/>
  <c r="R164" i="3"/>
  <c r="P164" i="3"/>
  <c r="BI163" i="3"/>
  <c r="BH163" i="3"/>
  <c r="BG163" i="3"/>
  <c r="BE163" i="3"/>
  <c r="T163" i="3"/>
  <c r="R163" i="3"/>
  <c r="P163" i="3"/>
  <c r="BI161" i="3"/>
  <c r="BH161" i="3"/>
  <c r="BG161" i="3"/>
  <c r="BE161" i="3"/>
  <c r="T161" i="3"/>
  <c r="R161" i="3"/>
  <c r="P161" i="3"/>
  <c r="BI160" i="3"/>
  <c r="BH160" i="3"/>
  <c r="BG160" i="3"/>
  <c r="BE160" i="3"/>
  <c r="T160" i="3"/>
  <c r="R160" i="3"/>
  <c r="P160" i="3"/>
  <c r="BI159" i="3"/>
  <c r="BH159" i="3"/>
  <c r="BG159" i="3"/>
  <c r="BE159" i="3"/>
  <c r="T159" i="3"/>
  <c r="R159" i="3"/>
  <c r="P159" i="3"/>
  <c r="BI158" i="3"/>
  <c r="BH158" i="3"/>
  <c r="BG158" i="3"/>
  <c r="BE158" i="3"/>
  <c r="T158" i="3"/>
  <c r="R158" i="3"/>
  <c r="P158" i="3"/>
  <c r="BI157" i="3"/>
  <c r="BH157" i="3"/>
  <c r="BG157" i="3"/>
  <c r="BE157" i="3"/>
  <c r="T157" i="3"/>
  <c r="R157" i="3"/>
  <c r="P157" i="3"/>
  <c r="BI155" i="3"/>
  <c r="BH155" i="3"/>
  <c r="BG155" i="3"/>
  <c r="BE155" i="3"/>
  <c r="T155" i="3"/>
  <c r="R155" i="3"/>
  <c r="P155" i="3"/>
  <c r="BI154" i="3"/>
  <c r="BH154" i="3"/>
  <c r="BG154" i="3"/>
  <c r="BE154" i="3"/>
  <c r="T154" i="3"/>
  <c r="R154" i="3"/>
  <c r="P154" i="3"/>
  <c r="BI152" i="3"/>
  <c r="BH152" i="3"/>
  <c r="BG152" i="3"/>
  <c r="BE152" i="3"/>
  <c r="T152" i="3"/>
  <c r="R152" i="3"/>
  <c r="P152" i="3"/>
  <c r="BI151" i="3"/>
  <c r="BH151" i="3"/>
  <c r="BG151" i="3"/>
  <c r="BE151" i="3"/>
  <c r="T151" i="3"/>
  <c r="R151" i="3"/>
  <c r="P151" i="3"/>
  <c r="BI149" i="3"/>
  <c r="BH149" i="3"/>
  <c r="BG149" i="3"/>
  <c r="BE149" i="3"/>
  <c r="T149" i="3"/>
  <c r="R149" i="3"/>
  <c r="P149" i="3"/>
  <c r="BI148" i="3"/>
  <c r="BH148" i="3"/>
  <c r="BG148" i="3"/>
  <c r="BE148" i="3"/>
  <c r="T148" i="3"/>
  <c r="R148" i="3"/>
  <c r="P148" i="3"/>
  <c r="BI146" i="3"/>
  <c r="BH146" i="3"/>
  <c r="BG146" i="3"/>
  <c r="BE146" i="3"/>
  <c r="T146" i="3"/>
  <c r="R146" i="3"/>
  <c r="P146" i="3"/>
  <c r="BI145" i="3"/>
  <c r="BH145" i="3"/>
  <c r="BG145" i="3"/>
  <c r="BE145" i="3"/>
  <c r="T145" i="3"/>
  <c r="R145" i="3"/>
  <c r="P145" i="3"/>
  <c r="F138" i="3"/>
  <c r="F136" i="3"/>
  <c r="E134" i="3"/>
  <c r="BI119" i="3"/>
  <c r="BH119" i="3"/>
  <c r="BG119" i="3"/>
  <c r="BE119" i="3"/>
  <c r="BI118" i="3"/>
  <c r="BH118" i="3"/>
  <c r="BG118" i="3"/>
  <c r="BF118" i="3"/>
  <c r="BE118" i="3"/>
  <c r="BI117" i="3"/>
  <c r="BH117" i="3"/>
  <c r="BG117" i="3"/>
  <c r="BF117" i="3"/>
  <c r="BE117" i="3"/>
  <c r="BI116" i="3"/>
  <c r="BH116" i="3"/>
  <c r="BG116" i="3"/>
  <c r="BF116" i="3"/>
  <c r="BE116" i="3"/>
  <c r="BI115" i="3"/>
  <c r="BH115" i="3"/>
  <c r="BG115" i="3"/>
  <c r="BF115" i="3"/>
  <c r="BE115" i="3"/>
  <c r="BI114" i="3"/>
  <c r="BH114" i="3"/>
  <c r="BG114" i="3"/>
  <c r="BF114" i="3"/>
  <c r="BE114" i="3"/>
  <c r="F93" i="3"/>
  <c r="F91" i="3"/>
  <c r="E89" i="3"/>
  <c r="J26" i="3"/>
  <c r="E26" i="3"/>
  <c r="J139" i="3" s="1"/>
  <c r="J25" i="3"/>
  <c r="J23" i="3"/>
  <c r="E23" i="3"/>
  <c r="J138" i="3"/>
  <c r="J22" i="3"/>
  <c r="J20" i="3"/>
  <c r="E20" i="3"/>
  <c r="F139" i="3" s="1"/>
  <c r="J19" i="3"/>
  <c r="J14" i="3"/>
  <c r="J91" i="3" s="1"/>
  <c r="E7" i="3"/>
  <c r="E85" i="3" s="1"/>
  <c r="AY95" i="1"/>
  <c r="J39" i="2"/>
  <c r="J38" i="2"/>
  <c r="J37" i="2"/>
  <c r="AX95" i="1" s="1"/>
  <c r="BI209" i="2"/>
  <c r="BH209" i="2"/>
  <c r="BG209" i="2"/>
  <c r="BE209" i="2"/>
  <c r="T209" i="2"/>
  <c r="R209" i="2"/>
  <c r="P209" i="2"/>
  <c r="BI208" i="2"/>
  <c r="BH208" i="2"/>
  <c r="BG208" i="2"/>
  <c r="BE208" i="2"/>
  <c r="T208" i="2"/>
  <c r="R208" i="2"/>
  <c r="P208" i="2"/>
  <c r="BI206" i="2"/>
  <c r="BH206" i="2"/>
  <c r="BG206" i="2"/>
  <c r="BE206" i="2"/>
  <c r="T206" i="2"/>
  <c r="R206" i="2"/>
  <c r="P206" i="2"/>
  <c r="BI205" i="2"/>
  <c r="BH205" i="2"/>
  <c r="BG205" i="2"/>
  <c r="BE205" i="2"/>
  <c r="T205" i="2"/>
  <c r="R205" i="2"/>
  <c r="P205" i="2"/>
  <c r="BI202" i="2"/>
  <c r="BH202" i="2"/>
  <c r="BG202" i="2"/>
  <c r="BE202" i="2"/>
  <c r="T202" i="2"/>
  <c r="R202" i="2"/>
  <c r="P202" i="2"/>
  <c r="BI201" i="2"/>
  <c r="BH201" i="2"/>
  <c r="BG201" i="2"/>
  <c r="BE201" i="2"/>
  <c r="T201" i="2"/>
  <c r="R201" i="2"/>
  <c r="P201" i="2"/>
  <c r="BI200" i="2"/>
  <c r="BH200" i="2"/>
  <c r="BG200" i="2"/>
  <c r="BE200" i="2"/>
  <c r="T200" i="2"/>
  <c r="R200" i="2"/>
  <c r="P200" i="2"/>
  <c r="BI199" i="2"/>
  <c r="BH199" i="2"/>
  <c r="BG199" i="2"/>
  <c r="BE199" i="2"/>
  <c r="T199" i="2"/>
  <c r="R199" i="2"/>
  <c r="P199" i="2"/>
  <c r="BI198" i="2"/>
  <c r="BH198" i="2"/>
  <c r="BG198" i="2"/>
  <c r="BE198" i="2"/>
  <c r="T198" i="2"/>
  <c r="R198" i="2"/>
  <c r="P198" i="2"/>
  <c r="BI197" i="2"/>
  <c r="BH197" i="2"/>
  <c r="BG197" i="2"/>
  <c r="BE197" i="2"/>
  <c r="T197" i="2"/>
  <c r="R197" i="2"/>
  <c r="P197" i="2"/>
  <c r="BI196" i="2"/>
  <c r="BH196" i="2"/>
  <c r="BG196" i="2"/>
  <c r="BE196" i="2"/>
  <c r="T196" i="2"/>
  <c r="R196" i="2"/>
  <c r="P196" i="2"/>
  <c r="BI195" i="2"/>
  <c r="BH195" i="2"/>
  <c r="BG195" i="2"/>
  <c r="BE195" i="2"/>
  <c r="T195" i="2"/>
  <c r="R195" i="2"/>
  <c r="P195" i="2"/>
  <c r="BI194" i="2"/>
  <c r="BH194" i="2"/>
  <c r="BG194" i="2"/>
  <c r="BE194" i="2"/>
  <c r="T194" i="2"/>
  <c r="R194" i="2"/>
  <c r="P194" i="2"/>
  <c r="BI193" i="2"/>
  <c r="BH193" i="2"/>
  <c r="BG193" i="2"/>
  <c r="BE193" i="2"/>
  <c r="T193" i="2"/>
  <c r="R193" i="2"/>
  <c r="P193" i="2"/>
  <c r="BI192" i="2"/>
  <c r="BH192" i="2"/>
  <c r="BG192" i="2"/>
  <c r="BE192" i="2"/>
  <c r="T192" i="2"/>
  <c r="R192" i="2"/>
  <c r="P192" i="2"/>
  <c r="BI191" i="2"/>
  <c r="BH191" i="2"/>
  <c r="BG191" i="2"/>
  <c r="BE191" i="2"/>
  <c r="T191" i="2"/>
  <c r="R191" i="2"/>
  <c r="P191" i="2"/>
  <c r="BI190" i="2"/>
  <c r="BH190" i="2"/>
  <c r="BG190" i="2"/>
  <c r="BE190" i="2"/>
  <c r="T190" i="2"/>
  <c r="R190" i="2"/>
  <c r="P190" i="2"/>
  <c r="BI189" i="2"/>
  <c r="BH189" i="2"/>
  <c r="BG189" i="2"/>
  <c r="BE189" i="2"/>
  <c r="T189" i="2"/>
  <c r="R189" i="2"/>
  <c r="P189" i="2"/>
  <c r="BI188" i="2"/>
  <c r="BH188" i="2"/>
  <c r="BG188" i="2"/>
  <c r="BE188" i="2"/>
  <c r="T188" i="2"/>
  <c r="R188" i="2"/>
  <c r="P188" i="2"/>
  <c r="BI187" i="2"/>
  <c r="BH187" i="2"/>
  <c r="BG187" i="2"/>
  <c r="BE187" i="2"/>
  <c r="T187" i="2"/>
  <c r="R187" i="2"/>
  <c r="P187" i="2"/>
  <c r="BI186" i="2"/>
  <c r="BH186" i="2"/>
  <c r="BG186" i="2"/>
  <c r="BE186" i="2"/>
  <c r="T186" i="2"/>
  <c r="R186" i="2"/>
  <c r="P186" i="2"/>
  <c r="BI185" i="2"/>
  <c r="BH185" i="2"/>
  <c r="BG185" i="2"/>
  <c r="BE185" i="2"/>
  <c r="T185" i="2"/>
  <c r="R185" i="2"/>
  <c r="P185" i="2"/>
  <c r="BI184" i="2"/>
  <c r="BH184" i="2"/>
  <c r="BG184" i="2"/>
  <c r="BE184" i="2"/>
  <c r="T184" i="2"/>
  <c r="R184" i="2"/>
  <c r="P184" i="2"/>
  <c r="BI183" i="2"/>
  <c r="BH183" i="2"/>
  <c r="BG183" i="2"/>
  <c r="BE183" i="2"/>
  <c r="T183" i="2"/>
  <c r="R183" i="2"/>
  <c r="P183" i="2"/>
  <c r="BI182" i="2"/>
  <c r="BH182" i="2"/>
  <c r="BG182" i="2"/>
  <c r="BE182" i="2"/>
  <c r="T182" i="2"/>
  <c r="R182" i="2"/>
  <c r="P182" i="2"/>
  <c r="BI181" i="2"/>
  <c r="BH181" i="2"/>
  <c r="BG181" i="2"/>
  <c r="BE181" i="2"/>
  <c r="T181" i="2"/>
  <c r="R181" i="2"/>
  <c r="P181" i="2"/>
  <c r="BI180" i="2"/>
  <c r="BH180" i="2"/>
  <c r="BG180" i="2"/>
  <c r="BE180" i="2"/>
  <c r="T180" i="2"/>
  <c r="R180" i="2"/>
  <c r="P180" i="2"/>
  <c r="BI179" i="2"/>
  <c r="BH179" i="2"/>
  <c r="BG179" i="2"/>
  <c r="BE179" i="2"/>
  <c r="T179" i="2"/>
  <c r="R179" i="2"/>
  <c r="P179" i="2"/>
  <c r="BI178" i="2"/>
  <c r="BH178" i="2"/>
  <c r="BG178" i="2"/>
  <c r="BE178" i="2"/>
  <c r="T178" i="2"/>
  <c r="R178" i="2"/>
  <c r="P178" i="2"/>
  <c r="BI177" i="2"/>
  <c r="BH177" i="2"/>
  <c r="BG177" i="2"/>
  <c r="BE177" i="2"/>
  <c r="T177" i="2"/>
  <c r="R177" i="2"/>
  <c r="P177" i="2"/>
  <c r="BI176" i="2"/>
  <c r="BH176" i="2"/>
  <c r="BG176" i="2"/>
  <c r="BE176" i="2"/>
  <c r="T176" i="2"/>
  <c r="R176" i="2"/>
  <c r="P176" i="2"/>
  <c r="BI174" i="2"/>
  <c r="BH174" i="2"/>
  <c r="BG174" i="2"/>
  <c r="BE174" i="2"/>
  <c r="T174" i="2"/>
  <c r="R174" i="2"/>
  <c r="P174" i="2"/>
  <c r="BI173" i="2"/>
  <c r="BH173" i="2"/>
  <c r="BG173" i="2"/>
  <c r="BE173" i="2"/>
  <c r="T173" i="2"/>
  <c r="R173" i="2"/>
  <c r="P173" i="2"/>
  <c r="BI172" i="2"/>
  <c r="BH172" i="2"/>
  <c r="BG172" i="2"/>
  <c r="BE172" i="2"/>
  <c r="T172" i="2"/>
  <c r="R172" i="2"/>
  <c r="P172" i="2"/>
  <c r="BI170" i="2"/>
  <c r="BH170" i="2"/>
  <c r="BG170" i="2"/>
  <c r="BE170" i="2"/>
  <c r="T170" i="2"/>
  <c r="R170" i="2"/>
  <c r="P170" i="2"/>
  <c r="BI169" i="2"/>
  <c r="BH169" i="2"/>
  <c r="BG169" i="2"/>
  <c r="BE169" i="2"/>
  <c r="T169" i="2"/>
  <c r="R169" i="2"/>
  <c r="P169" i="2"/>
  <c r="BI168" i="2"/>
  <c r="BH168" i="2"/>
  <c r="BG168" i="2"/>
  <c r="BE168" i="2"/>
  <c r="T168" i="2"/>
  <c r="R168" i="2"/>
  <c r="P168" i="2"/>
  <c r="BI167" i="2"/>
  <c r="BH167" i="2"/>
  <c r="BG167" i="2"/>
  <c r="BE167" i="2"/>
  <c r="T167" i="2"/>
  <c r="R167" i="2"/>
  <c r="P167" i="2"/>
  <c r="BI166" i="2"/>
  <c r="BH166" i="2"/>
  <c r="BG166" i="2"/>
  <c r="BE166" i="2"/>
  <c r="T166" i="2"/>
  <c r="R166" i="2"/>
  <c r="P166" i="2"/>
  <c r="BI165" i="2"/>
  <c r="BH165" i="2"/>
  <c r="BG165" i="2"/>
  <c r="BE165" i="2"/>
  <c r="T165" i="2"/>
  <c r="R165" i="2"/>
  <c r="P165" i="2"/>
  <c r="BI164" i="2"/>
  <c r="BH164" i="2"/>
  <c r="BG164" i="2"/>
  <c r="BE164" i="2"/>
  <c r="T164" i="2"/>
  <c r="R164" i="2"/>
  <c r="P164" i="2"/>
  <c r="BI163" i="2"/>
  <c r="BH163" i="2"/>
  <c r="BG163" i="2"/>
  <c r="BE163" i="2"/>
  <c r="T163" i="2"/>
  <c r="R163" i="2"/>
  <c r="P163" i="2"/>
  <c r="BI162" i="2"/>
  <c r="BH162" i="2"/>
  <c r="BG162" i="2"/>
  <c r="BE162" i="2"/>
  <c r="T162" i="2"/>
  <c r="R162" i="2"/>
  <c r="P162" i="2"/>
  <c r="BI161" i="2"/>
  <c r="BH161" i="2"/>
  <c r="BG161" i="2"/>
  <c r="BE161" i="2"/>
  <c r="T161" i="2"/>
  <c r="R161" i="2"/>
  <c r="P161" i="2"/>
  <c r="BI160" i="2"/>
  <c r="BH160" i="2"/>
  <c r="BG160" i="2"/>
  <c r="BE160" i="2"/>
  <c r="T160" i="2"/>
  <c r="R160" i="2"/>
  <c r="P160" i="2"/>
  <c r="BI158" i="2"/>
  <c r="BH158" i="2"/>
  <c r="BG158" i="2"/>
  <c r="BE158" i="2"/>
  <c r="T158" i="2"/>
  <c r="T157" i="2" s="1"/>
  <c r="R158" i="2"/>
  <c r="R157" i="2" s="1"/>
  <c r="P158" i="2"/>
  <c r="P157" i="2"/>
  <c r="BI156" i="2"/>
  <c r="BH156" i="2"/>
  <c r="BG156" i="2"/>
  <c r="BE156" i="2"/>
  <c r="T156" i="2"/>
  <c r="R156" i="2"/>
  <c r="P156" i="2"/>
  <c r="BI155" i="2"/>
  <c r="BH155" i="2"/>
  <c r="BG155" i="2"/>
  <c r="BE155" i="2"/>
  <c r="T155" i="2"/>
  <c r="R155" i="2"/>
  <c r="P155" i="2"/>
  <c r="BI154" i="2"/>
  <c r="BH154" i="2"/>
  <c r="BG154" i="2"/>
  <c r="BE154" i="2"/>
  <c r="T154" i="2"/>
  <c r="R154" i="2"/>
  <c r="P154" i="2"/>
  <c r="BI153" i="2"/>
  <c r="BH153" i="2"/>
  <c r="BG153" i="2"/>
  <c r="BE153" i="2"/>
  <c r="T153" i="2"/>
  <c r="R153" i="2"/>
  <c r="P153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49" i="2"/>
  <c r="BH149" i="2"/>
  <c r="BG149" i="2"/>
  <c r="BE149" i="2"/>
  <c r="T149" i="2"/>
  <c r="R149" i="2"/>
  <c r="P149" i="2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4" i="2"/>
  <c r="BH144" i="2"/>
  <c r="BG144" i="2"/>
  <c r="BE144" i="2"/>
  <c r="T144" i="2"/>
  <c r="R144" i="2"/>
  <c r="P144" i="2"/>
  <c r="BI143" i="2"/>
  <c r="F39" i="2" s="1"/>
  <c r="BH143" i="2"/>
  <c r="BG143" i="2"/>
  <c r="BE143" i="2"/>
  <c r="T143" i="2"/>
  <c r="R143" i="2"/>
  <c r="P143" i="2"/>
  <c r="BI142" i="2"/>
  <c r="BH142" i="2"/>
  <c r="BG142" i="2"/>
  <c r="BE142" i="2"/>
  <c r="T142" i="2"/>
  <c r="R142" i="2"/>
  <c r="P142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F132" i="2"/>
  <c r="F130" i="2"/>
  <c r="E128" i="2"/>
  <c r="BI115" i="2"/>
  <c r="BH115" i="2"/>
  <c r="BG115" i="2"/>
  <c r="BE115" i="2"/>
  <c r="BI114" i="2"/>
  <c r="BH114" i="2"/>
  <c r="BG114" i="2"/>
  <c r="BF114" i="2"/>
  <c r="BE114" i="2"/>
  <c r="BI113" i="2"/>
  <c r="BH113" i="2"/>
  <c r="BG113" i="2"/>
  <c r="BF113" i="2"/>
  <c r="BE113" i="2"/>
  <c r="BI112" i="2"/>
  <c r="BH112" i="2"/>
  <c r="F38" i="2" s="1"/>
  <c r="BG112" i="2"/>
  <c r="BF112" i="2"/>
  <c r="BE112" i="2"/>
  <c r="F35" i="2" s="1"/>
  <c r="BI111" i="2"/>
  <c r="BH111" i="2"/>
  <c r="BG111" i="2"/>
  <c r="BF111" i="2"/>
  <c r="BE111" i="2"/>
  <c r="BI110" i="2"/>
  <c r="BH110" i="2"/>
  <c r="BG110" i="2"/>
  <c r="F37" i="2" s="1"/>
  <c r="BF110" i="2"/>
  <c r="BE110" i="2"/>
  <c r="F91" i="2"/>
  <c r="F89" i="2"/>
  <c r="E87" i="2"/>
  <c r="J24" i="2"/>
  <c r="E24" i="2"/>
  <c r="J133" i="2"/>
  <c r="J23" i="2"/>
  <c r="J21" i="2"/>
  <c r="E21" i="2"/>
  <c r="J91" i="2" s="1"/>
  <c r="J20" i="2"/>
  <c r="J18" i="2"/>
  <c r="E18" i="2"/>
  <c r="F92" i="2"/>
  <c r="J17" i="2"/>
  <c r="J12" i="2"/>
  <c r="J130" i="2" s="1"/>
  <c r="E7" i="2"/>
  <c r="E85" i="2"/>
  <c r="L90" i="1"/>
  <c r="AM90" i="1"/>
  <c r="AM89" i="1"/>
  <c r="L89" i="1"/>
  <c r="AM87" i="1"/>
  <c r="L87" i="1"/>
  <c r="L85" i="1"/>
  <c r="L84" i="1"/>
  <c r="BK170" i="2"/>
  <c r="AS96" i="1"/>
  <c r="J200" i="2"/>
  <c r="BK168" i="2"/>
  <c r="J205" i="2"/>
  <c r="J163" i="2"/>
  <c r="J181" i="2"/>
  <c r="BK191" i="2"/>
  <c r="BK153" i="2"/>
  <c r="J182" i="3"/>
  <c r="BK177" i="3"/>
  <c r="J204" i="3"/>
  <c r="J217" i="3"/>
  <c r="BK161" i="4"/>
  <c r="J149" i="4"/>
  <c r="J152" i="4"/>
  <c r="BK155" i="4"/>
  <c r="J161" i="4"/>
  <c r="J160" i="4"/>
  <c r="BK182" i="2"/>
  <c r="J140" i="2"/>
  <c r="J193" i="2"/>
  <c r="BK188" i="2"/>
  <c r="J176" i="2"/>
  <c r="J166" i="2"/>
  <c r="J177" i="2"/>
  <c r="J153" i="2"/>
  <c r="BK142" i="2"/>
  <c r="BK158" i="2"/>
  <c r="BK184" i="2"/>
  <c r="J168" i="2"/>
  <c r="J209" i="2"/>
  <c r="J158" i="2"/>
  <c r="BK183" i="2"/>
  <c r="BK200" i="2"/>
  <c r="J224" i="3"/>
  <c r="BK208" i="3"/>
  <c r="J216" i="3"/>
  <c r="J199" i="3"/>
  <c r="BK174" i="3"/>
  <c r="J190" i="3"/>
  <c r="J154" i="3"/>
  <c r="BK213" i="3"/>
  <c r="BK215" i="3"/>
  <c r="BK204" i="3"/>
  <c r="BK151" i="3"/>
  <c r="BK170" i="3"/>
  <c r="BK168" i="3"/>
  <c r="J151" i="3"/>
  <c r="BK161" i="3"/>
  <c r="BK175" i="3"/>
  <c r="BK157" i="4"/>
  <c r="J145" i="4"/>
  <c r="BK181" i="4"/>
  <c r="BK190" i="4"/>
  <c r="J181" i="4"/>
  <c r="BK225" i="4"/>
  <c r="J207" i="4"/>
  <c r="BK182" i="4"/>
  <c r="J166" i="4"/>
  <c r="J202" i="4"/>
  <c r="BK179" i="4"/>
  <c r="BK173" i="4"/>
  <c r="BK172" i="2"/>
  <c r="BK154" i="2"/>
  <c r="J147" i="2"/>
  <c r="J173" i="2"/>
  <c r="J145" i="2"/>
  <c r="BK192" i="2"/>
  <c r="BK174" i="2"/>
  <c r="J197" i="2"/>
  <c r="J199" i="2"/>
  <c r="BK189" i="2"/>
  <c r="J215" i="3"/>
  <c r="BK190" i="3"/>
  <c r="BK229" i="3"/>
  <c r="J207" i="3"/>
  <c r="BK212" i="3"/>
  <c r="J158" i="3"/>
  <c r="BK159" i="3"/>
  <c r="BK164" i="3"/>
  <c r="BK198" i="3"/>
  <c r="J152" i="3"/>
  <c r="BK185" i="3"/>
  <c r="BK201" i="3"/>
  <c r="BK173" i="3"/>
  <c r="BK209" i="3"/>
  <c r="J165" i="3"/>
  <c r="J35" i="2"/>
  <c r="J221" i="4"/>
  <c r="J182" i="4"/>
  <c r="J164" i="4"/>
  <c r="BK158" i="4"/>
  <c r="J216" i="4"/>
  <c r="J212" i="4"/>
  <c r="J204" i="4"/>
  <c r="J225" i="4"/>
  <c r="BK168" i="4"/>
  <c r="BK191" i="4"/>
  <c r="BK197" i="4"/>
  <c r="BK159" i="4"/>
  <c r="J158" i="4"/>
  <c r="BK148" i="4"/>
  <c r="J168" i="4"/>
  <c r="J146" i="4"/>
  <c r="BK201" i="4"/>
  <c r="BK177" i="2"/>
  <c r="J143" i="2"/>
  <c r="BK196" i="2"/>
  <c r="J180" i="2"/>
  <c r="J164" i="2"/>
  <c r="J170" i="2"/>
  <c r="J152" i="2"/>
  <c r="J151" i="2"/>
  <c r="BK140" i="2"/>
  <c r="J194" i="2"/>
  <c r="BK165" i="2"/>
  <c r="BK169" i="2"/>
  <c r="J160" i="2"/>
  <c r="BK190" i="2"/>
  <c r="BK202" i="2"/>
  <c r="J222" i="3"/>
  <c r="BK200" i="3"/>
  <c r="BK145" i="3"/>
  <c r="BK222" i="3"/>
  <c r="BK184" i="3"/>
  <c r="BK218" i="4"/>
  <c r="J219" i="4"/>
  <c r="BK146" i="4"/>
  <c r="J224" i="4"/>
  <c r="BK229" i="4"/>
  <c r="BK187" i="4"/>
  <c r="J190" i="4"/>
  <c r="BK149" i="4"/>
  <c r="J157" i="4"/>
  <c r="BK198" i="4"/>
  <c r="BK154" i="4"/>
  <c r="J154" i="4"/>
  <c r="BK170" i="4"/>
  <c r="BK172" i="4"/>
  <c r="J190" i="2"/>
  <c r="J161" i="2"/>
  <c r="J139" i="2"/>
  <c r="J191" i="2"/>
  <c r="BK179" i="2"/>
  <c r="BK147" i="2"/>
  <c r="J165" i="2"/>
  <c r="J206" i="2"/>
  <c r="BK166" i="2"/>
  <c r="BK155" i="2"/>
  <c r="BK146" i="2"/>
  <c r="J172" i="2"/>
  <c r="BK144" i="2"/>
  <c r="BK195" i="2"/>
  <c r="BK176" i="2"/>
  <c r="BK199" i="3"/>
  <c r="BK226" i="3"/>
  <c r="BK217" i="3"/>
  <c r="J200" i="3"/>
  <c r="J185" i="3"/>
  <c r="J159" i="3"/>
  <c r="BK187" i="3"/>
  <c r="BK167" i="3"/>
  <c r="BK211" i="3"/>
  <c r="BK195" i="3"/>
  <c r="BK205" i="3"/>
  <c r="BK192" i="3"/>
  <c r="J177" i="3"/>
  <c r="J168" i="3"/>
  <c r="J149" i="3"/>
  <c r="J172" i="3"/>
  <c r="J191" i="3"/>
  <c r="J201" i="3"/>
  <c r="BK148" i="3"/>
  <c r="BK179" i="3"/>
  <c r="BK149" i="3"/>
  <c r="BK235" i="4"/>
  <c r="J170" i="4"/>
  <c r="J233" i="4"/>
  <c r="J208" i="4"/>
  <c r="BK219" i="4"/>
  <c r="BK202" i="4"/>
  <c r="BK195" i="4"/>
  <c r="J235" i="4"/>
  <c r="BK213" i="4"/>
  <c r="J201" i="4"/>
  <c r="BK167" i="4"/>
  <c r="J177" i="4"/>
  <c r="BK198" i="2"/>
  <c r="BK145" i="2"/>
  <c r="J189" i="2"/>
  <c r="J149" i="2"/>
  <c r="J156" i="2"/>
  <c r="BK156" i="2"/>
  <c r="J144" i="2"/>
  <c r="J146" i="2"/>
  <c r="J186" i="2"/>
  <c r="J182" i="2"/>
  <c r="BK143" i="2"/>
  <c r="BK201" i="2"/>
  <c r="J220" i="3"/>
  <c r="BK207" i="3"/>
  <c r="BK152" i="3"/>
  <c r="J212" i="3"/>
  <c r="J203" i="3"/>
  <c r="J197" i="3"/>
  <c r="J166" i="3"/>
  <c r="BK155" i="3"/>
  <c r="BK172" i="3"/>
  <c r="BK238" i="4"/>
  <c r="BK164" i="4"/>
  <c r="J226" i="4"/>
  <c r="BK194" i="4"/>
  <c r="BK214" i="4"/>
  <c r="BK199" i="4"/>
  <c r="BK151" i="4"/>
  <c r="BK162" i="2"/>
  <c r="BK199" i="2"/>
  <c r="J183" i="2"/>
  <c r="BK178" i="2"/>
  <c r="J198" i="2"/>
  <c r="J174" i="2"/>
  <c r="BK164" i="2"/>
  <c r="BK149" i="2"/>
  <c r="BK141" i="2"/>
  <c r="BK160" i="2"/>
  <c r="BK139" i="2"/>
  <c r="J167" i="2"/>
  <c r="BK180" i="2"/>
  <c r="BK193" i="2"/>
  <c r="BK152" i="2"/>
  <c r="BK197" i="2"/>
  <c r="J210" i="3"/>
  <c r="BK224" i="3"/>
  <c r="J173" i="3"/>
  <c r="J226" i="3"/>
  <c r="BK203" i="3"/>
  <c r="BK220" i="3"/>
  <c r="BK214" i="3"/>
  <c r="BK197" i="3"/>
  <c r="J181" i="3"/>
  <c r="J206" i="3"/>
  <c r="J155" i="3"/>
  <c r="J209" i="3"/>
  <c r="J145" i="3"/>
  <c r="J160" i="3"/>
  <c r="BK158" i="3"/>
  <c r="J194" i="3"/>
  <c r="BK233" i="4"/>
  <c r="J229" i="4"/>
  <c r="BK211" i="4"/>
  <c r="J197" i="4"/>
  <c r="BK222" i="4"/>
  <c r="J205" i="4"/>
  <c r="J220" i="4"/>
  <c r="BK223" i="4"/>
  <c r="BK174" i="4"/>
  <c r="J217" i="4"/>
  <c r="BK217" i="4"/>
  <c r="J211" i="4"/>
  <c r="J184" i="4"/>
  <c r="J151" i="4"/>
  <c r="J175" i="4"/>
  <c r="J194" i="4"/>
  <c r="BK166" i="4"/>
  <c r="BK207" i="4"/>
  <c r="BK192" i="4"/>
  <c r="BK184" i="4"/>
  <c r="J187" i="2"/>
  <c r="BK151" i="2"/>
  <c r="J192" i="2"/>
  <c r="BK181" i="2"/>
  <c r="J142" i="2"/>
  <c r="J155" i="2"/>
  <c r="J162" i="2"/>
  <c r="BK209" i="2"/>
  <c r="J184" i="3"/>
  <c r="J164" i="3"/>
  <c r="J157" i="3"/>
  <c r="J174" i="4"/>
  <c r="BK216" i="4"/>
  <c r="BK165" i="4"/>
  <c r="BK210" i="4"/>
  <c r="BK226" i="4"/>
  <c r="J231" i="4"/>
  <c r="BK203" i="4"/>
  <c r="BK231" i="4"/>
  <c r="J187" i="4"/>
  <c r="BK215" i="4"/>
  <c r="BK185" i="4"/>
  <c r="BK177" i="4"/>
  <c r="J215" i="4"/>
  <c r="BK160" i="4"/>
  <c r="BK209" i="4"/>
  <c r="J192" i="4"/>
  <c r="J209" i="4"/>
  <c r="BK205" i="4"/>
  <c r="J159" i="4"/>
  <c r="J155" i="4"/>
  <c r="J178" i="2"/>
  <c r="BK148" i="2"/>
  <c r="BK194" i="2"/>
  <c r="BK186" i="2"/>
  <c r="BK173" i="2"/>
  <c r="BK167" i="2"/>
  <c r="J208" i="2"/>
  <c r="BK163" i="2"/>
  <c r="J148" i="2"/>
  <c r="J184" i="2"/>
  <c r="J154" i="2"/>
  <c r="BK208" i="2"/>
  <c r="J188" i="2"/>
  <c r="J195" i="2"/>
  <c r="BK205" i="2"/>
  <c r="J196" i="2"/>
  <c r="BK187" i="2"/>
  <c r="BK206" i="2"/>
  <c r="J211" i="3"/>
  <c r="J205" i="3"/>
  <c r="BK181" i="3"/>
  <c r="BK154" i="3"/>
  <c r="J170" i="3"/>
  <c r="BK210" i="3"/>
  <c r="J192" i="3"/>
  <c r="J179" i="3"/>
  <c r="J163" i="3"/>
  <c r="BK163" i="3"/>
  <c r="J148" i="3"/>
  <c r="BK191" i="3"/>
  <c r="J173" i="4"/>
  <c r="BK200" i="4"/>
  <c r="BK208" i="4"/>
  <c r="J141" i="2"/>
  <c r="BK185" i="2"/>
  <c r="BK161" i="2"/>
  <c r="J179" i="2"/>
  <c r="J169" i="2"/>
  <c r="J202" i="2"/>
  <c r="J185" i="2"/>
  <c r="J201" i="2"/>
  <c r="J229" i="3"/>
  <c r="J214" i="3"/>
  <c r="BK146" i="3"/>
  <c r="BK182" i="3"/>
  <c r="J213" i="3"/>
  <c r="J198" i="3"/>
  <c r="BK166" i="3"/>
  <c r="BK165" i="3"/>
  <c r="BK216" i="3"/>
  <c r="J208" i="3"/>
  <c r="J167" i="3"/>
  <c r="J187" i="3"/>
  <c r="J175" i="3"/>
  <c r="J174" i="3"/>
  <c r="BK206" i="3"/>
  <c r="BK194" i="3"/>
  <c r="BK160" i="3"/>
  <c r="BK157" i="3"/>
  <c r="J146" i="3"/>
  <c r="J195" i="3"/>
  <c r="J161" i="3"/>
  <c r="J238" i="4"/>
  <c r="J172" i="4"/>
  <c r="BK220" i="4"/>
  <c r="J214" i="4"/>
  <c r="J199" i="4"/>
  <c r="J163" i="4"/>
  <c r="BK221" i="4"/>
  <c r="J179" i="4"/>
  <c r="BK145" i="4"/>
  <c r="J223" i="4"/>
  <c r="BK224" i="4"/>
  <c r="J213" i="4"/>
  <c r="BK163" i="4"/>
  <c r="BK204" i="4"/>
  <c r="J191" i="4"/>
  <c r="J222" i="4"/>
  <c r="J210" i="4"/>
  <c r="J203" i="4"/>
  <c r="BK175" i="4"/>
  <c r="BK212" i="4"/>
  <c r="J185" i="4"/>
  <c r="J218" i="4"/>
  <c r="J195" i="4"/>
  <c r="J165" i="4"/>
  <c r="J167" i="4"/>
  <c r="J200" i="4"/>
  <c r="J198" i="4"/>
  <c r="J148" i="4"/>
  <c r="BK152" i="4"/>
  <c r="T159" i="2" l="1"/>
  <c r="T204" i="2"/>
  <c r="P144" i="3"/>
  <c r="R189" i="3"/>
  <c r="R219" i="3"/>
  <c r="BK169" i="3"/>
  <c r="J169" i="3"/>
  <c r="J101" i="3"/>
  <c r="T189" i="3"/>
  <c r="BK223" i="3"/>
  <c r="J223" i="3" s="1"/>
  <c r="J108" i="3" s="1"/>
  <c r="T150" i="2"/>
  <c r="R175" i="2"/>
  <c r="BK207" i="2"/>
  <c r="J207" i="2"/>
  <c r="J106" i="2" s="1"/>
  <c r="R169" i="3"/>
  <c r="BK189" i="3"/>
  <c r="J189" i="3"/>
  <c r="J103" i="3"/>
  <c r="R202" i="3"/>
  <c r="T219" i="3"/>
  <c r="BK138" i="2"/>
  <c r="J138" i="2" s="1"/>
  <c r="J98" i="2" s="1"/>
  <c r="R159" i="2"/>
  <c r="T171" i="2"/>
  <c r="T207" i="2"/>
  <c r="BK144" i="3"/>
  <c r="J144" i="3"/>
  <c r="J100" i="3"/>
  <c r="P189" i="3"/>
  <c r="P219" i="3"/>
  <c r="R169" i="4"/>
  <c r="BK150" i="2"/>
  <c r="J150" i="2" s="1"/>
  <c r="J99" i="2" s="1"/>
  <c r="BK175" i="2"/>
  <c r="J175" i="2"/>
  <c r="J103" i="2"/>
  <c r="P207" i="2"/>
  <c r="P144" i="4"/>
  <c r="P150" i="2"/>
  <c r="P193" i="3"/>
  <c r="R138" i="2"/>
  <c r="T175" i="2"/>
  <c r="R207" i="2"/>
  <c r="P183" i="4"/>
  <c r="R150" i="2"/>
  <c r="P175" i="2"/>
  <c r="P204" i="2"/>
  <c r="P203" i="2" s="1"/>
  <c r="P169" i="3"/>
  <c r="R183" i="3"/>
  <c r="R193" i="3"/>
  <c r="R143" i="3" s="1"/>
  <c r="BK219" i="3"/>
  <c r="J219" i="3"/>
  <c r="J107" i="3" s="1"/>
  <c r="P169" i="4"/>
  <c r="T183" i="4"/>
  <c r="R144" i="3"/>
  <c r="BK183" i="3"/>
  <c r="J183" i="3"/>
  <c r="J102" i="3"/>
  <c r="T183" i="3"/>
  <c r="BK202" i="3"/>
  <c r="J202" i="3"/>
  <c r="J105" i="3"/>
  <c r="R223" i="3"/>
  <c r="T144" i="4"/>
  <c r="R193" i="4"/>
  <c r="BK183" i="4"/>
  <c r="J183" i="4" s="1"/>
  <c r="J102" i="4" s="1"/>
  <c r="T193" i="4"/>
  <c r="R144" i="4"/>
  <c r="T189" i="4"/>
  <c r="P138" i="2"/>
  <c r="BK159" i="2"/>
  <c r="J159" i="2"/>
  <c r="J101" i="2" s="1"/>
  <c r="BK171" i="2"/>
  <c r="J171" i="2"/>
  <c r="J102" i="2" s="1"/>
  <c r="R204" i="2"/>
  <c r="R203" i="2" s="1"/>
  <c r="T144" i="3"/>
  <c r="T143" i="3"/>
  <c r="P183" i="3"/>
  <c r="P202" i="3"/>
  <c r="T223" i="3"/>
  <c r="BK193" i="4"/>
  <c r="J193" i="4"/>
  <c r="J104" i="4" s="1"/>
  <c r="T138" i="2"/>
  <c r="T137" i="2"/>
  <c r="P159" i="2"/>
  <c r="P171" i="2"/>
  <c r="BK204" i="2"/>
  <c r="J204" i="2" s="1"/>
  <c r="J105" i="2" s="1"/>
  <c r="T169" i="3"/>
  <c r="BK193" i="3"/>
  <c r="BK143" i="3" s="1"/>
  <c r="J193" i="3"/>
  <c r="J104" i="3" s="1"/>
  <c r="T193" i="3"/>
  <c r="P223" i="3"/>
  <c r="BK169" i="4"/>
  <c r="J169" i="4"/>
  <c r="J101" i="4" s="1"/>
  <c r="P193" i="4"/>
  <c r="R171" i="2"/>
  <c r="T202" i="3"/>
  <c r="BK189" i="4"/>
  <c r="J189" i="4"/>
  <c r="J103" i="4" s="1"/>
  <c r="T206" i="4"/>
  <c r="BK144" i="4"/>
  <c r="J144" i="4"/>
  <c r="J100" i="4"/>
  <c r="T169" i="4"/>
  <c r="R183" i="4"/>
  <c r="P189" i="4"/>
  <c r="R189" i="4"/>
  <c r="BK206" i="4"/>
  <c r="J206" i="4" s="1"/>
  <c r="J105" i="4" s="1"/>
  <c r="P206" i="4"/>
  <c r="R206" i="4"/>
  <c r="BK228" i="4"/>
  <c r="J228" i="4"/>
  <c r="J107" i="4" s="1"/>
  <c r="P228" i="4"/>
  <c r="R228" i="4"/>
  <c r="R227" i="4"/>
  <c r="T228" i="4"/>
  <c r="T227" i="4" s="1"/>
  <c r="BK232" i="4"/>
  <c r="J232" i="4"/>
  <c r="J108" i="4" s="1"/>
  <c r="P232" i="4"/>
  <c r="R232" i="4"/>
  <c r="T232" i="4"/>
  <c r="BK157" i="2"/>
  <c r="J157" i="2" s="1"/>
  <c r="J100" i="2" s="1"/>
  <c r="BK228" i="3"/>
  <c r="J228" i="3" s="1"/>
  <c r="J110" i="3" s="1"/>
  <c r="BK237" i="4"/>
  <c r="J237" i="4"/>
  <c r="J110" i="4"/>
  <c r="BF167" i="4"/>
  <c r="BF174" i="4"/>
  <c r="BF200" i="4"/>
  <c r="F94" i="4"/>
  <c r="BF175" i="4"/>
  <c r="BF145" i="4"/>
  <c r="BF152" i="4"/>
  <c r="BF168" i="4"/>
  <c r="BF190" i="4"/>
  <c r="BF199" i="4"/>
  <c r="BF203" i="4"/>
  <c r="E85" i="4"/>
  <c r="BF158" i="4"/>
  <c r="BF151" i="4"/>
  <c r="BF192" i="4"/>
  <c r="BF149" i="4"/>
  <c r="BF181" i="4"/>
  <c r="BF209" i="4"/>
  <c r="BF177" i="4"/>
  <c r="BF195" i="4"/>
  <c r="BF212" i="4"/>
  <c r="BF217" i="4"/>
  <c r="J91" i="4"/>
  <c r="BF208" i="4"/>
  <c r="BF170" i="4"/>
  <c r="BF172" i="4"/>
  <c r="BF216" i="4"/>
  <c r="BF157" i="4"/>
  <c r="BF201" i="4"/>
  <c r="J138" i="4"/>
  <c r="J139" i="4"/>
  <c r="BF165" i="4"/>
  <c r="BF211" i="4"/>
  <c r="BK218" i="3"/>
  <c r="J218" i="3" s="1"/>
  <c r="J106" i="3" s="1"/>
  <c r="BF163" i="4"/>
  <c r="BF164" i="4"/>
  <c r="BF182" i="4"/>
  <c r="BF184" i="4"/>
  <c r="BF194" i="4"/>
  <c r="BF213" i="4"/>
  <c r="BF214" i="4"/>
  <c r="BF218" i="4"/>
  <c r="BF173" i="4"/>
  <c r="BF226" i="4"/>
  <c r="BF146" i="4"/>
  <c r="BF154" i="4"/>
  <c r="BF161" i="4"/>
  <c r="BF179" i="4"/>
  <c r="BF207" i="4"/>
  <c r="BF221" i="4"/>
  <c r="BF202" i="4"/>
  <c r="BF205" i="4"/>
  <c r="BF155" i="4"/>
  <c r="BF159" i="4"/>
  <c r="BF210" i="4"/>
  <c r="BF215" i="4"/>
  <c r="BF219" i="4"/>
  <c r="BF220" i="4"/>
  <c r="BF224" i="4"/>
  <c r="BF222" i="4"/>
  <c r="BF229" i="4"/>
  <c r="BF235" i="4"/>
  <c r="BF160" i="4"/>
  <c r="BF185" i="4"/>
  <c r="BF187" i="4"/>
  <c r="BF198" i="4"/>
  <c r="BF197" i="4"/>
  <c r="BF166" i="4"/>
  <c r="BF191" i="4"/>
  <c r="BF204" i="4"/>
  <c r="BF233" i="4"/>
  <c r="BF223" i="4"/>
  <c r="BF225" i="4"/>
  <c r="BF238" i="4"/>
  <c r="BF148" i="4"/>
  <c r="BF231" i="4"/>
  <c r="BF164" i="3"/>
  <c r="BF185" i="3"/>
  <c r="BF190" i="3"/>
  <c r="BF191" i="3"/>
  <c r="E130" i="3"/>
  <c r="BF167" i="3"/>
  <c r="BF187" i="3"/>
  <c r="J136" i="3"/>
  <c r="BF152" i="3"/>
  <c r="BF149" i="3"/>
  <c r="BF154" i="3"/>
  <c r="BF158" i="3"/>
  <c r="BF197" i="3"/>
  <c r="BF199" i="3"/>
  <c r="BF151" i="3"/>
  <c r="BF161" i="3"/>
  <c r="BF184" i="3"/>
  <c r="BF205" i="3"/>
  <c r="BF181" i="3"/>
  <c r="BK203" i="2"/>
  <c r="J203" i="2" s="1"/>
  <c r="J104" i="2" s="1"/>
  <c r="BF157" i="3"/>
  <c r="BF160" i="3"/>
  <c r="F94" i="3"/>
  <c r="BF146" i="3"/>
  <c r="J93" i="3"/>
  <c r="BF145" i="3"/>
  <c r="BF179" i="3"/>
  <c r="BF163" i="3"/>
  <c r="BF198" i="3"/>
  <c r="BF200" i="3"/>
  <c r="BF207" i="3"/>
  <c r="BF213" i="3"/>
  <c r="BF182" i="3"/>
  <c r="BF195" i="3"/>
  <c r="BF211" i="3"/>
  <c r="BF173" i="3"/>
  <c r="BF168" i="3"/>
  <c r="BF194" i="3"/>
  <c r="BF206" i="3"/>
  <c r="BF172" i="3"/>
  <c r="BF174" i="3"/>
  <c r="BF204" i="3"/>
  <c r="BF159" i="3"/>
  <c r="BF175" i="3"/>
  <c r="BF192" i="3"/>
  <c r="J94" i="3"/>
  <c r="BF148" i="3"/>
  <c r="BF155" i="3"/>
  <c r="BF165" i="3"/>
  <c r="BF177" i="3"/>
  <c r="BF210" i="3"/>
  <c r="BF209" i="3"/>
  <c r="BF215" i="3"/>
  <c r="BF216" i="3"/>
  <c r="BF201" i="3"/>
  <c r="BF203" i="3"/>
  <c r="BF208" i="3"/>
  <c r="BF212" i="3"/>
  <c r="BF224" i="3"/>
  <c r="BF166" i="3"/>
  <c r="BF170" i="3"/>
  <c r="BF214" i="3"/>
  <c r="BF222" i="3"/>
  <c r="BF217" i="3"/>
  <c r="BF220" i="3"/>
  <c r="BF226" i="3"/>
  <c r="BF229" i="3"/>
  <c r="BF197" i="2"/>
  <c r="BF200" i="2"/>
  <c r="BF205" i="2"/>
  <c r="BF201" i="2"/>
  <c r="BF209" i="2"/>
  <c r="BF149" i="2"/>
  <c r="BF154" i="2"/>
  <c r="BF158" i="2"/>
  <c r="BF172" i="2"/>
  <c r="BF176" i="2"/>
  <c r="BF178" i="2"/>
  <c r="BF181" i="2"/>
  <c r="BF191" i="2"/>
  <c r="BF192" i="2"/>
  <c r="BF194" i="2"/>
  <c r="BF199" i="2"/>
  <c r="BF202" i="2"/>
  <c r="BF148" i="2"/>
  <c r="BF174" i="2"/>
  <c r="BF164" i="2"/>
  <c r="BF165" i="2"/>
  <c r="BF170" i="2"/>
  <c r="BF177" i="2"/>
  <c r="BF186" i="2"/>
  <c r="BF189" i="2"/>
  <c r="BF179" i="2"/>
  <c r="BF182" i="2"/>
  <c r="BF187" i="2"/>
  <c r="BF188" i="2"/>
  <c r="BF193" i="2"/>
  <c r="BF208" i="2"/>
  <c r="E126" i="2"/>
  <c r="J132" i="2"/>
  <c r="AV95" i="1"/>
  <c r="BF206" i="2"/>
  <c r="BF161" i="2"/>
  <c r="BF166" i="2"/>
  <c r="BF168" i="2"/>
  <c r="BF169" i="2"/>
  <c r="BF185" i="2"/>
  <c r="BF196" i="2"/>
  <c r="J89" i="2"/>
  <c r="J92" i="2"/>
  <c r="F133" i="2"/>
  <c r="BF143" i="2"/>
  <c r="BF145" i="2"/>
  <c r="BF146" i="2"/>
  <c r="BF147" i="2"/>
  <c r="BF151" i="2"/>
  <c r="BF153" i="2"/>
  <c r="BF156" i="2"/>
  <c r="BF167" i="2"/>
  <c r="BF173" i="2"/>
  <c r="BF155" i="2"/>
  <c r="BF162" i="2"/>
  <c r="AZ95" i="1"/>
  <c r="BC95" i="1"/>
  <c r="BF139" i="2"/>
  <c r="BF140" i="2"/>
  <c r="BF160" i="2"/>
  <c r="BF183" i="2"/>
  <c r="BF184" i="2"/>
  <c r="BF190" i="2"/>
  <c r="BF195" i="2"/>
  <c r="BB95" i="1"/>
  <c r="BF141" i="2"/>
  <c r="BF142" i="2"/>
  <c r="BF144" i="2"/>
  <c r="BF152" i="2"/>
  <c r="BF163" i="2"/>
  <c r="BF180" i="2"/>
  <c r="BF198" i="2"/>
  <c r="BD95" i="1"/>
  <c r="F37" i="3"/>
  <c r="AZ97" i="1" s="1"/>
  <c r="F39" i="4"/>
  <c r="BB98" i="1" s="1"/>
  <c r="J37" i="3"/>
  <c r="AV97" i="1"/>
  <c r="F37" i="4"/>
  <c r="AZ98" i="1" s="1"/>
  <c r="AS94" i="1"/>
  <c r="F41" i="3"/>
  <c r="BD97" i="1"/>
  <c r="F39" i="3"/>
  <c r="BB97" i="1" s="1"/>
  <c r="BB96" i="1" s="1"/>
  <c r="BB94" i="1" s="1"/>
  <c r="AX94" i="1" s="1"/>
  <c r="F40" i="4"/>
  <c r="BC98" i="1" s="1"/>
  <c r="F40" i="3"/>
  <c r="BC97" i="1" s="1"/>
  <c r="F41" i="4"/>
  <c r="BD98" i="1"/>
  <c r="J37" i="4"/>
  <c r="AV98" i="1" s="1"/>
  <c r="T143" i="4" l="1"/>
  <c r="T142" i="4"/>
  <c r="P218" i="3"/>
  <c r="BK137" i="2"/>
  <c r="J137" i="2"/>
  <c r="J97" i="2"/>
  <c r="P137" i="2"/>
  <c r="P136" i="2" s="1"/>
  <c r="AU95" i="1" s="1"/>
  <c r="T218" i="3"/>
  <c r="T142" i="3"/>
  <c r="R218" i="3"/>
  <c r="R142" i="3"/>
  <c r="R137" i="2"/>
  <c r="R136" i="2"/>
  <c r="P227" i="4"/>
  <c r="P142" i="4" s="1"/>
  <c r="AU98" i="1" s="1"/>
  <c r="P143" i="4"/>
  <c r="P143" i="3"/>
  <c r="P142" i="3"/>
  <c r="AU97" i="1"/>
  <c r="T203" i="2"/>
  <c r="T136" i="2"/>
  <c r="R143" i="4"/>
  <c r="R142" i="4"/>
  <c r="BK227" i="3"/>
  <c r="J227" i="3"/>
  <c r="J109" i="3"/>
  <c r="BK143" i="4"/>
  <c r="BK227" i="4"/>
  <c r="J227" i="4"/>
  <c r="J106" i="4" s="1"/>
  <c r="BK236" i="4"/>
  <c r="J236" i="4"/>
  <c r="J109" i="4"/>
  <c r="J143" i="3"/>
  <c r="J99" i="3"/>
  <c r="BK136" i="2"/>
  <c r="J136" i="2"/>
  <c r="J96" i="2" s="1"/>
  <c r="J30" i="2" s="1"/>
  <c r="J115" i="2" s="1"/>
  <c r="BF115" i="2" s="1"/>
  <c r="J36" i="2" s="1"/>
  <c r="AW95" i="1" s="1"/>
  <c r="AT95" i="1" s="1"/>
  <c r="AZ96" i="1"/>
  <c r="AZ94" i="1"/>
  <c r="W29" i="1"/>
  <c r="BD96" i="1"/>
  <c r="BD94" i="1"/>
  <c r="W33" i="1" s="1"/>
  <c r="BC96" i="1"/>
  <c r="BC94" i="1"/>
  <c r="W32" i="1"/>
  <c r="AX96" i="1"/>
  <c r="W31" i="1"/>
  <c r="BK142" i="4" l="1"/>
  <c r="J142" i="4"/>
  <c r="J98" i="4"/>
  <c r="J32" i="4"/>
  <c r="J119" i="4" s="1"/>
  <c r="J113" i="4" s="1"/>
  <c r="J121" i="4" s="1"/>
  <c r="J143" i="4"/>
  <c r="J99" i="4"/>
  <c r="BK142" i="3"/>
  <c r="J142" i="3"/>
  <c r="J98" i="3" s="1"/>
  <c r="AU96" i="1"/>
  <c r="J109" i="2"/>
  <c r="J31" i="2"/>
  <c r="J32" i="2"/>
  <c r="AG95" i="1"/>
  <c r="AN95" i="1"/>
  <c r="AY96" i="1"/>
  <c r="AV96" i="1"/>
  <c r="AY94" i="1"/>
  <c r="AV94" i="1"/>
  <c r="AK29" i="1"/>
  <c r="F36" i="2"/>
  <c r="BA95" i="1" s="1"/>
  <c r="J121" i="3" l="1"/>
  <c r="J32" i="3"/>
  <c r="J119" i="3" s="1"/>
  <c r="J113" i="3" s="1"/>
  <c r="J33" i="4"/>
  <c r="BF119" i="3"/>
  <c r="J33" i="3"/>
  <c r="BF119" i="4"/>
  <c r="F38" i="4" s="1"/>
  <c r="BA98" i="1" s="1"/>
  <c r="J41" i="2"/>
  <c r="AU94" i="1"/>
  <c r="J38" i="3"/>
  <c r="AW97" i="1" s="1"/>
  <c r="AT97" i="1" s="1"/>
  <c r="J34" i="4"/>
  <c r="AG98" i="1"/>
  <c r="J34" i="3"/>
  <c r="AG97" i="1" s="1"/>
  <c r="AG96" i="1" s="1"/>
  <c r="AG94" i="1" s="1"/>
  <c r="J117" i="2"/>
  <c r="AN97" i="1" l="1"/>
  <c r="J43" i="3"/>
  <c r="J38" i="4"/>
  <c r="AW98" i="1" s="1"/>
  <c r="AT98" i="1" s="1"/>
  <c r="F38" i="3"/>
  <c r="BA97" i="1" s="1"/>
  <c r="BA96" i="1" s="1"/>
  <c r="AW96" i="1" s="1"/>
  <c r="AT96" i="1" s="1"/>
  <c r="AN96" i="1" s="1"/>
  <c r="AK26" i="1"/>
  <c r="J43" i="4" l="1"/>
  <c r="AN98" i="1"/>
  <c r="BA94" i="1"/>
  <c r="W30" i="1"/>
  <c r="AW94" i="1" l="1"/>
  <c r="AK30" i="1"/>
  <c r="AK35" i="1"/>
  <c r="AT94" i="1" l="1"/>
  <c r="AN94" i="1"/>
</calcChain>
</file>

<file path=xl/sharedStrings.xml><?xml version="1.0" encoding="utf-8"?>
<sst xmlns="http://schemas.openxmlformats.org/spreadsheetml/2006/main" count="3670" uniqueCount="540">
  <si>
    <t>Export Komplet</t>
  </si>
  <si>
    <t/>
  </si>
  <si>
    <t>2.0</t>
  </si>
  <si>
    <t>False</t>
  </si>
  <si>
    <t>{c634e916-e5e0-4fb8-885a-a66370a39176}</t>
  </si>
  <si>
    <t>&gt;&gt;  skryté stĺpce  &lt;&lt;</t>
  </si>
  <si>
    <t>0,01</t>
  </si>
  <si>
    <t>23</t>
  </si>
  <si>
    <t>REKAPITULÁCIA STAVBY</t>
  </si>
  <si>
    <t>v ---  nižšie sa nachádzajú doplnkové a pomocné údaje k zostavám  --- v</t>
  </si>
  <si>
    <t>Návod na vyplnenie</t>
  </si>
  <si>
    <t>0,001</t>
  </si>
  <si>
    <t>Kód:</t>
  </si>
  <si>
    <t>01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</si>
  <si>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</si>
  <si>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</si>
  <si>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Miestne komunikácie Krásna</t>
  </si>
  <si>
    <t>JKSO:</t>
  </si>
  <si>
    <t>ČS:</t>
  </si>
  <si>
    <t>Miesto:</t>
  </si>
  <si>
    <t>Mestská časť Košice - Krásna</t>
  </si>
  <si>
    <t>Dátum:</t>
  </si>
  <si>
    <t>4. 3. 2026</t>
  </si>
  <si>
    <t>Objednávateľ:</t>
  </si>
  <si>
    <t>IČO:</t>
  </si>
  <si>
    <t>Mestská časť Košice - Krásna, Opátska18, Košice</t>
  </si>
  <si>
    <t>IČ DPH:</t>
  </si>
  <si>
    <t>Zhotoviteľ:</t>
  </si>
  <si>
    <t>Vyplň údaj</t>
  </si>
  <si>
    <t>Projektant:</t>
  </si>
  <si>
    <t xml:space="preserve"> </t>
  </si>
  <si>
    <t>True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</si>
  <si>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</si>
  <si>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</si>
  <si>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</si>
  <si>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</si>
  <si>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</si>
  <si>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</si>
  <si>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</si>
  <si>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</si>
  <si>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</si>
  <si>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</si>
  <si>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</si>
  <si>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</si>
  <si>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</si>
  <si>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</si>
  <si>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</si>
  <si>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</si>
  <si>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</si>
  <si>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</si>
  <si>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</si>
  <si>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</si>
  <si>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</si>
  <si>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</si>
  <si>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</si>
  <si>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</si>
  <si>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</si>
  <si>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</si>
  <si>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</si>
  <si>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</si>
  <si>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</si>
  <si>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</si>
  <si>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</si>
  <si>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</si>
  <si>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</si>
  <si>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</si>
  <si>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</si>
  <si>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</si>
  <si>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</si>
  <si>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</si>
  <si>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</si>
  <si>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</si>
  <si>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</si>
  <si>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</si>
  <si>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</si>
  <si>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</si>
  <si>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</si>
  <si>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</si>
  <si>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</si>
  <si>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Rekonštrukcia chodníka - Ulica k Majeru</t>
  </si>
  <si>
    <t>STA</t>
  </si>
  <si>
    <t>1</t>
  </si>
  <si>
    <t>{dc30183c-db91-44c0-b7d6-def2c477578b}</t>
  </si>
  <si>
    <t xml:space="preserve"> 822596</t>
  </si>
  <si>
    <t>02</t>
  </si>
  <si>
    <t>{08e37655-5c00-4828-9db8-e104fa0a76ea}</t>
  </si>
  <si>
    <t>Časť 4</t>
  </si>
  <si>
    <t>Ukrajinská od Banisegy po most cez Hornád</t>
  </si>
  <si>
    <t>Časť</t>
  </si>
  <si>
    <t>2</t>
  </si>
  <si>
    <t>{b4efcaf6-5a7f-40a1-bcc5-ec8f7cb0e73d}</t>
  </si>
  <si>
    <t>Časť 5</t>
  </si>
  <si>
    <t>Ukrajinská od mostu cez Hornád po Átrium</t>
  </si>
  <si>
    <t>{589de97d-d6d0-4898-a74a-c5dd4576b7b7}</t>
  </si>
  <si>
    <t>KRYCÍ LIST ROZPOČTU</t>
  </si>
  <si>
    <t>Objekt:</t>
  </si>
  <si>
    <t>01 - Rekonštrukcia chodníka - Ulica k Majeru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</si>
  <si>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</si>
  <si>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</si>
  <si>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</si>
  <si>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</si>
  <si>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</si>
  <si>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</si>
  <si>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</si>
  <si>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D1 - PRÁCE A DODÁVKY HSV</t>
  </si>
  <si>
    <t xml:space="preserve">    1 - ZEMNE PRÁCE</t>
  </si>
  <si>
    <t xml:space="preserve">    2 - ZÁKLADY</t>
  </si>
  <si>
    <t xml:space="preserve">    3 - ZVISLÉ A KOMPLETNÉ KONŠTRUKCIE</t>
  </si>
  <si>
    <t xml:space="preserve">    5 - KOMUNIKÁCIE</t>
  </si>
  <si>
    <t xml:space="preserve">    8 - RÚROVÉ VEDENIA</t>
  </si>
  <si>
    <t xml:space="preserve">    9 - OSTATNÉ KONŠTRUKCIE A PRÁCE</t>
  </si>
  <si>
    <t>D2 - PRÁCE A DODÁVKY PSV</t>
  </si>
  <si>
    <t xml:space="preserve">    767 - Konštrukcie doplnk. kovové stavebné</t>
  </si>
  <si>
    <t xml:space="preserve">    783 - Nátery</t>
  </si>
  <si>
    <t>2) Ostatné náklady</t>
  </si>
  <si>
    <t>GZS</t>
  </si>
  <si>
    <t>VRN</t>
  </si>
  <si>
    <t>Projektové práce</t>
  </si>
  <si>
    <t>Sťažené podmienky</t>
  </si>
  <si>
    <t>Vplyv prostredia</t>
  </si>
  <si>
    <t>Iné VRN</t>
  </si>
  <si>
    <t>Kompletačná činnosť</t>
  </si>
  <si>
    <t>KOMPLETACNA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</si>
  <si>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</si>
  <si>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</si>
  <si>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</si>
  <si>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</si>
  <si>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</si>
  <si>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</si>
  <si>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</si>
  <si>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</si>
  <si>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</si>
  <si>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</si>
  <si>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</si>
  <si>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</si>
  <si>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</si>
  <si>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D1</t>
  </si>
  <si>
    <t>PRÁCE A DODÁVKY HSV</t>
  </si>
  <si>
    <t>ROZPOCET</t>
  </si>
  <si>
    <t>ZEMNE PRÁCE</t>
  </si>
  <si>
    <t>K</t>
  </si>
  <si>
    <t>113106511</t>
  </si>
  <si>
    <t>Rozobratie dlažby vozov. z cestných panelov, lôžko z kameniva nad 200 m2</t>
  </si>
  <si>
    <t>m2</t>
  </si>
  <si>
    <t>4</t>
  </si>
  <si>
    <t>113107122</t>
  </si>
  <si>
    <t>Odstránenie podkladov alebo krytov z kameniva drv. hr. 100-200 mm, do 200 m2</t>
  </si>
  <si>
    <t>3</t>
  </si>
  <si>
    <t>113107130</t>
  </si>
  <si>
    <t>Odstránenie podkladov alebo krytov z betónu prost. hr. do 100 mm, do 200 m2</t>
  </si>
  <si>
    <t>6</t>
  </si>
  <si>
    <t>113151114</t>
  </si>
  <si>
    <t>Frézovanie živ. krytu hr. do 50 mm, š. do 750 mm alebo do 500 m2</t>
  </si>
  <si>
    <t>8</t>
  </si>
  <si>
    <t>5</t>
  </si>
  <si>
    <t>122201102</t>
  </si>
  <si>
    <t>Odkopávky a prekopávky nezapaž. v horn. tr. 3 nad 100 do 1 000 m3</t>
  </si>
  <si>
    <t>m3</t>
  </si>
  <si>
    <t>10</t>
  </si>
  <si>
    <t>122201109</t>
  </si>
  <si>
    <t>Príplatok za lepivosť horniny tr.3</t>
  </si>
  <si>
    <t>12</t>
  </si>
  <si>
    <t>7</t>
  </si>
  <si>
    <t>132201101</t>
  </si>
  <si>
    <t>Hĺbenie rýh šírka do 60 cm v horn. tr. 3 do 100 m3</t>
  </si>
  <si>
    <t>14</t>
  </si>
  <si>
    <t>132201110</t>
  </si>
  <si>
    <t>Príplatok za lepivosť horniny tr. 3 v rýhach š. do 60 cm s urovnaním dna</t>
  </si>
  <si>
    <t>16</t>
  </si>
  <si>
    <t>9</t>
  </si>
  <si>
    <t>162501101</t>
  </si>
  <si>
    <t>Vodorovné premiestnenie výkopu do 2500 m horn. tr. 1-4</t>
  </si>
  <si>
    <t>18</t>
  </si>
  <si>
    <t>167101102</t>
  </si>
  <si>
    <t>Nakladanie výkopku nad 100 m3 v horn. tr. 1-4</t>
  </si>
  <si>
    <t>20</t>
  </si>
  <si>
    <t>11</t>
  </si>
  <si>
    <t>181101102</t>
  </si>
  <si>
    <t>Úprava pláne v zárezoch v horn. tr. 1-4 so zhutnením</t>
  </si>
  <si>
    <t>22</t>
  </si>
  <si>
    <t>ZÁKLADY</t>
  </si>
  <si>
    <t>271571111</t>
  </si>
  <si>
    <t>Vankúš pod základy zo štrkopiesku triedeného</t>
  </si>
  <si>
    <t>24</t>
  </si>
  <si>
    <t>13</t>
  </si>
  <si>
    <t>273321411</t>
  </si>
  <si>
    <t>Základové dosky zo železobetónu tr. C25/30</t>
  </si>
  <si>
    <t>26</t>
  </si>
  <si>
    <t>273361411</t>
  </si>
  <si>
    <t>Výstuž dosiek zo zvarovaných sietí</t>
  </si>
  <si>
    <t>t</t>
  </si>
  <si>
    <t>28</t>
  </si>
  <si>
    <t>15</t>
  </si>
  <si>
    <t>274311117</t>
  </si>
  <si>
    <t>Základové pásy mostných konštrukcií z betónu prostého tr. C 25/30 cement portlanský</t>
  </si>
  <si>
    <t>30</t>
  </si>
  <si>
    <t>274351215</t>
  </si>
  <si>
    <t>Debnenie základových pásov zhotovenie</t>
  </si>
  <si>
    <t>32</t>
  </si>
  <si>
    <t>17</t>
  </si>
  <si>
    <t>274351216</t>
  </si>
  <si>
    <t>Debnenie základových pásov odstránenie</t>
  </si>
  <si>
    <t>34</t>
  </si>
  <si>
    <t>ZVISLÉ A KOMPLETNÉ KONŠTRUKCIE</t>
  </si>
  <si>
    <t>348171111</t>
  </si>
  <si>
    <t>Osadenie zábradlia oceľového do 100 kg/m</t>
  </si>
  <si>
    <t>m</t>
  </si>
  <si>
    <t>36</t>
  </si>
  <si>
    <t>KOMUNIKÁCIE</t>
  </si>
  <si>
    <t>19</t>
  </si>
  <si>
    <t>564761111</t>
  </si>
  <si>
    <t>Podklad z vibrovaného štrku hr. 200 mm</t>
  </si>
  <si>
    <t>38</t>
  </si>
  <si>
    <t>564861111</t>
  </si>
  <si>
    <t>Podklad zo štrkodrte hr. 200 mm</t>
  </si>
  <si>
    <t>40</t>
  </si>
  <si>
    <t>21</t>
  </si>
  <si>
    <t>565211311</t>
  </si>
  <si>
    <t>Podklad z betónového recyklátu hr. 40 mm</t>
  </si>
  <si>
    <t>42</t>
  </si>
  <si>
    <t>567118113</t>
  </si>
  <si>
    <t>Podklad z prostého betónu tr. C 25/30 hr. 100 mm (podklad pod betónové dosky)</t>
  </si>
  <si>
    <t>44</t>
  </si>
  <si>
    <t>569811111</t>
  </si>
  <si>
    <t>Spevnenie krajníc alebo komunik. štrkodrťou hr. 40 mm</t>
  </si>
  <si>
    <t>46</t>
  </si>
  <si>
    <t>573111111</t>
  </si>
  <si>
    <t>Postrek živ. infiltračný s posypom kam. z asfaltu 0,6 kg/m2</t>
  </si>
  <si>
    <t>48</t>
  </si>
  <si>
    <t>25</t>
  </si>
  <si>
    <t>573221111</t>
  </si>
  <si>
    <t>Postrek živičný spojovací z cestného dechtu 0,5-0,7 kg/m2</t>
  </si>
  <si>
    <t>50</t>
  </si>
  <si>
    <t>577134111</t>
  </si>
  <si>
    <t>Asfaltový betón hr. 40 mm, š. do 3 m</t>
  </si>
  <si>
    <t>52</t>
  </si>
  <si>
    <t>27</t>
  </si>
  <si>
    <t>577156113</t>
  </si>
  <si>
    <t>Asfaltový betón hr. 80 mm, š. do 3 m</t>
  </si>
  <si>
    <t>54</t>
  </si>
  <si>
    <t>596211113</t>
  </si>
  <si>
    <t>Kladenie betónovej dlažby pre chodcov hr. 60 mm nad 300 m2</t>
  </si>
  <si>
    <t>56</t>
  </si>
  <si>
    <t>29</t>
  </si>
  <si>
    <t>M</t>
  </si>
  <si>
    <t>592450010</t>
  </si>
  <si>
    <t>Dlažba betónová hr. 60 mm</t>
  </si>
  <si>
    <t>58</t>
  </si>
  <si>
    <t>RÚROVÉ VEDENIA</t>
  </si>
  <si>
    <t>899211114</t>
  </si>
  <si>
    <t>Osadenie liatinových mreží s rámom, hmotnosť jednotlivo nad 150 kg</t>
  </si>
  <si>
    <t>kus</t>
  </si>
  <si>
    <t>60</t>
  </si>
  <si>
    <t>31</t>
  </si>
  <si>
    <t>592276300</t>
  </si>
  <si>
    <t>Doska betónová 500x500x100 mm</t>
  </si>
  <si>
    <t>62</t>
  </si>
  <si>
    <t>DODÁVKA</t>
  </si>
  <si>
    <t>Líniový betónový žľab pre vysokú záťaž šírky 300 mm s liatinovou hranou výšky 395 mm</t>
  </si>
  <si>
    <t>64</t>
  </si>
  <si>
    <t>OSTATNÉ KONŠTRUKCIE A PRÁCE</t>
  </si>
  <si>
    <t>33</t>
  </si>
  <si>
    <t>914001111</t>
  </si>
  <si>
    <t>Osadenie zvislých cestných dopravných značiek na stĺpiky, konzoly alebo objekty</t>
  </si>
  <si>
    <t>66</t>
  </si>
  <si>
    <t>914511111</t>
  </si>
  <si>
    <t>Montáž stĺpika dopravných značiek dĺžky do 3,5 m s betónovým základom</t>
  </si>
  <si>
    <t>68</t>
  </si>
  <si>
    <t>35</t>
  </si>
  <si>
    <t>404421311</t>
  </si>
  <si>
    <t>Značka dopravná 325 - 335 Al plech reflex. tr. 1 Al. okraj 600x600 mm</t>
  </si>
  <si>
    <t>70</t>
  </si>
  <si>
    <t>915321111</t>
  </si>
  <si>
    <t>Predformátované vodorovné dopravné značenie, prechod pre chodcov</t>
  </si>
  <si>
    <t>72</t>
  </si>
  <si>
    <t>37</t>
  </si>
  <si>
    <t>915331111</t>
  </si>
  <si>
    <t>Predformátované vodorovné dopravné značenie, čiara šírky 120 mm</t>
  </si>
  <si>
    <t>74</t>
  </si>
  <si>
    <t>915711111</t>
  </si>
  <si>
    <t>Vodorovné značenie krytov striek. farbou, deliace čiary š. 120 mm</t>
  </si>
  <si>
    <t>76</t>
  </si>
  <si>
    <t>39</t>
  </si>
  <si>
    <t>915719111</t>
  </si>
  <si>
    <t>Príplatok za reflexnú úpravu balotinovú, deliace čiary š. 120 mm</t>
  </si>
  <si>
    <t>78</t>
  </si>
  <si>
    <t>915721111</t>
  </si>
  <si>
    <t>Vodorovné značenie krytov striek. farbou, čiary, zebry, šípky, nápisy a pod.</t>
  </si>
  <si>
    <t>80</t>
  </si>
  <si>
    <t>41</t>
  </si>
  <si>
    <t>916311123</t>
  </si>
  <si>
    <t>Osadenie cest. obrubníka bet. stojatého, lôžko betón tr. C 12/15 s bočnou oporou</t>
  </si>
  <si>
    <t>82</t>
  </si>
  <si>
    <t>916561111</t>
  </si>
  <si>
    <t>Osadenie záhon. obrubníka betón. do lôžka z betónu tr. C 12/15 s bočnou oporou</t>
  </si>
  <si>
    <t>84</t>
  </si>
  <si>
    <t>43</t>
  </si>
  <si>
    <t>917862111</t>
  </si>
  <si>
    <t>Osad. chodník. obrubníka betón. stojatého s oporou do lôžka z betónu tr. C 12/15</t>
  </si>
  <si>
    <t>86</t>
  </si>
  <si>
    <t>592173050</t>
  </si>
  <si>
    <t>Obrubník záhonový 1000*50*200 mm</t>
  </si>
  <si>
    <t>88</t>
  </si>
  <si>
    <t>45</t>
  </si>
  <si>
    <t>592174320</t>
  </si>
  <si>
    <t>Obrubník chodníkový 1000x100x200 mm</t>
  </si>
  <si>
    <t>90</t>
  </si>
  <si>
    <t>592174920</t>
  </si>
  <si>
    <t>Obrubník cestný 1000x150x300 mm</t>
  </si>
  <si>
    <t>92</t>
  </si>
  <si>
    <t>47</t>
  </si>
  <si>
    <t>918101111</t>
  </si>
  <si>
    <t>Lôžko pod obrubníky, krajníky, obruby z betónu tr. C 12/15</t>
  </si>
  <si>
    <t>94</t>
  </si>
  <si>
    <t>919411131</t>
  </si>
  <si>
    <t>Čelo priepustu z bet. prost. vodost. tr. C 16/20 pre priepust z rúr DN 300-500 mm</t>
  </si>
  <si>
    <t>96</t>
  </si>
  <si>
    <t>49</t>
  </si>
  <si>
    <t>919511111</t>
  </si>
  <si>
    <t>Zhotovenie priepustu z rúr betónových alebo železobetónových DN 300 mm</t>
  </si>
  <si>
    <t>98</t>
  </si>
  <si>
    <t>919735111</t>
  </si>
  <si>
    <t>Rezanie stávajúceho živičného krytu alebo podkladu hr. do 50 mm</t>
  </si>
  <si>
    <t>100</t>
  </si>
  <si>
    <t>51</t>
  </si>
  <si>
    <t>935112112</t>
  </si>
  <si>
    <t>Osadenie bet. dosiek do lôžka z betónu tr. C 12/15 hr. 100 mm</t>
  </si>
  <si>
    <t>102</t>
  </si>
  <si>
    <t>938902102</t>
  </si>
  <si>
    <t>Čistenie priekop nespev. šírka dna do 40 cm nános do 0,30 m3/m</t>
  </si>
  <si>
    <t>104</t>
  </si>
  <si>
    <t>53</t>
  </si>
  <si>
    <t>960321271</t>
  </si>
  <si>
    <t>Búranie konštrukcií vodných stavieb zo železobetónu</t>
  </si>
  <si>
    <t>106</t>
  </si>
  <si>
    <t>966008111</t>
  </si>
  <si>
    <t>Búranie rúrového priepustu z rúr DN do 300 mm</t>
  </si>
  <si>
    <t>108</t>
  </si>
  <si>
    <t>55</t>
  </si>
  <si>
    <t>966077111</t>
  </si>
  <si>
    <t>Odstránenie rôznych konštrukcií na mostoch, oceľ. doplnkových do 20 kg (odstránenie kovových roštov - 2ks, celk. dĺžka 9m)</t>
  </si>
  <si>
    <t>110</t>
  </si>
  <si>
    <t>979082113</t>
  </si>
  <si>
    <t>Vodorovná doprava sute do 1000 m</t>
  </si>
  <si>
    <t>112</t>
  </si>
  <si>
    <t>57</t>
  </si>
  <si>
    <t>979082119</t>
  </si>
  <si>
    <t>Príplatok za ďalších 1000 m</t>
  </si>
  <si>
    <t>114</t>
  </si>
  <si>
    <t>979087212</t>
  </si>
  <si>
    <t>Nakladanie sute na dopravný prostriedok</t>
  </si>
  <si>
    <t>116</t>
  </si>
  <si>
    <t>59</t>
  </si>
  <si>
    <t>998223011</t>
  </si>
  <si>
    <t>Presun hmôt pre pozemné komunikácie, kryt dláždený</t>
  </si>
  <si>
    <t>118</t>
  </si>
  <si>
    <t>D2</t>
  </si>
  <si>
    <t>PRÁCE A DODÁVKY PSV</t>
  </si>
  <si>
    <t>767</t>
  </si>
  <si>
    <t>Konštrukcie doplnk. kovové stavebné</t>
  </si>
  <si>
    <t>767995104</t>
  </si>
  <si>
    <t>Montáž atypických stavebných doplnk. konštrukcií do 50 kg</t>
  </si>
  <si>
    <t>kg</t>
  </si>
  <si>
    <t>120</t>
  </si>
  <si>
    <t>61</t>
  </si>
  <si>
    <t>553000010</t>
  </si>
  <si>
    <t>Oceľové konštrukcie - predbežná cena</t>
  </si>
  <si>
    <t>122</t>
  </si>
  <si>
    <t>783</t>
  </si>
  <si>
    <t>Nátery</t>
  </si>
  <si>
    <t>783222100</t>
  </si>
  <si>
    <t>Nátery kov. stav. doplnk. konštr. syntet. dvojnásobné</t>
  </si>
  <si>
    <t>124</t>
  </si>
  <si>
    <t>63</t>
  </si>
  <si>
    <t>783226100</t>
  </si>
  <si>
    <t>Nátery kov. stav. doplnk. konštr. syntet. základné</t>
  </si>
  <si>
    <t>126</t>
  </si>
  <si>
    <t>02 - Výstavba chodníkov na Ukrajinskej a Mozartovej ulici</t>
  </si>
  <si>
    <t>Časť:</t>
  </si>
  <si>
    <t>Časť 4 - Ukrajinská od Banisegy po most cez Hornád</t>
  </si>
  <si>
    <t xml:space="preserve">    4 - VODOROVNÉ KONŠTRUKCIE</t>
  </si>
  <si>
    <t>D3 - OSTATNÉ</t>
  </si>
  <si>
    <t xml:space="preserve">    OST - vedľajšie rozpočtové náklady</t>
  </si>
  <si>
    <t>120902113</t>
  </si>
  <si>
    <t>Búranie betónu železového</t>
  </si>
  <si>
    <t>122201101</t>
  </si>
  <si>
    <t>Odkopávky a prekopávky nezapaž. v horn. tr. 3 do 100 m3</t>
  </si>
  <si>
    <t>P</t>
  </si>
  <si>
    <t>Poznámka k položke:_x000D_
hĺbka výkopu = 0,39m_x000D_
plocha výkopu = 15m2_x000D_
celkovo : 0,39*15 = 5,85m3</t>
  </si>
  <si>
    <t>Poznámka k položke:_x000D_
napojenie na most : 1,5*0,5*0,8 = 0,6m3_x000D_
schodiskové prahy : 1,2*0,5*0,9*2 = 1,08m3_x000D_
celkovo : 0,6+1,08 = 1,68m3</t>
  </si>
  <si>
    <t>132201109</t>
  </si>
  <si>
    <t>Príplatok za lepivosť horniny tr. 3 v rýhach š. do 60 cm</t>
  </si>
  <si>
    <t>132201201</t>
  </si>
  <si>
    <t>Hĺbenie rýh šírka do 2 m v horn. tr. 3 do 100 m3</t>
  </si>
  <si>
    <t>Poznámka k položke:_x000D_
oporný múr : 0,8*1,4*54 = 60,48m3_x000D_
gabión : 0,8*2,0*12 = 19,2m3_x000D_
celkovo : 60,48+19,2 = 79,68m3</t>
  </si>
  <si>
    <t>132201209</t>
  </si>
  <si>
    <t>Príplatok za lepivosť horniny tr.3 v rýhach š. do 200 cm</t>
  </si>
  <si>
    <t>151101201</t>
  </si>
  <si>
    <t>Zhotovenie paženia stien výkopu príložné hl. do 4 m</t>
  </si>
  <si>
    <t>Poznámka k položke:_x000D_
(1,5*12)+(2,0*12) = 42m2</t>
  </si>
  <si>
    <t>151101211</t>
  </si>
  <si>
    <t>Odstránenie paženia stien výkopu príložné hl. do 4 m</t>
  </si>
  <si>
    <t>151101301</t>
  </si>
  <si>
    <t>Zhotovenie rozopretia stien príložného paženia hĺbka do 4 m</t>
  </si>
  <si>
    <t>151101311</t>
  </si>
  <si>
    <t>Odstránenie rozopretia stien príložného paženia hĺbka do 4 m</t>
  </si>
  <si>
    <t>161101101</t>
  </si>
  <si>
    <t>Zvislé premiestnenie výkopu horn. tr. 1-4 nad 1 m do 2,5 m</t>
  </si>
  <si>
    <t>162201102</t>
  </si>
  <si>
    <t>Vodorovné premiestnenie výkopu do 50 m horn. tr. 1-4</t>
  </si>
  <si>
    <t>Poznámka k položke:_x000D_
odkopávky = 5,85m3_x000D_
hĺbenie rýh š.60cm = 1,68m3_x000D_
hĺbenie rýh š.do2m = 79,68m3_x000D_
celkovo : 5,85+1,68+79,68 = 87,21m3</t>
  </si>
  <si>
    <t>167101101</t>
  </si>
  <si>
    <t>Nakladanie výkopku do 100 m3 v horn. tr. 1-4</t>
  </si>
  <si>
    <t>171101141</t>
  </si>
  <si>
    <t>Násypy zhut. z akýchkol. hornín do 0,75 m3 na 1 m2 pre cesty, železn.</t>
  </si>
  <si>
    <t>171201201</t>
  </si>
  <si>
    <t>Uloženie sypaniny na skládku</t>
  </si>
  <si>
    <t>181301102</t>
  </si>
  <si>
    <t>Rozprestretie ornice, sklon do 1:5 do 500 m2 hr. do 15 cm</t>
  </si>
  <si>
    <t>182001123</t>
  </si>
  <si>
    <t>Plošná úprava terénu, nerovnosti do +-150 mm vo svahu 1:2-1:1</t>
  </si>
  <si>
    <t>270328136</t>
  </si>
  <si>
    <t>Konštrukcie základov zo železobetónu tr. C25/30</t>
  </si>
  <si>
    <t>Poznámka k položke:_x000D_
napojenie na most : 1,5*0,5*0,7 = 0,525m3_x000D_
schodiskové prahy : 1,2*0,5*0,8*2 = 0,96m3_x000D_
oporný múr : (0,3*1,2*21,5) + (0,3*1,5*32,5) + (0,8*1,0*54) = 65,565m3_x000D_
gabión : 0,8*2,0*12 = 19,2m3_x000D_
celkovo : 0,525+0,96+65,565+19,2 = 86,25m3</t>
  </si>
  <si>
    <t>270351131</t>
  </si>
  <si>
    <t>Zrdn. kotv. otvor. V 0 1m2 hĺ. 1m</t>
  </si>
  <si>
    <t>270368171</t>
  </si>
  <si>
    <t>Výstuž základových konštrukcií 10425 vrátane nosných zvarov</t>
  </si>
  <si>
    <t>270368172</t>
  </si>
  <si>
    <t>Výstuž základových konštrukcií BSt 500 (10505) vrátane nosných zvarov</t>
  </si>
  <si>
    <t>Poznámka k položke:_x000D_
napojenie na most : 0,1*0,5*1,5 = 0,075m3_x000D_
schodiskové prahy : 0,1*0,5*1,2*2 = 0,12m3_x000D_
celkovo : 0,075+0,12 = 0,195m3</t>
  </si>
  <si>
    <t>273321117</t>
  </si>
  <si>
    <t>Základové dosky zo železobetónu tr. C 25/30 cement portlandský</t>
  </si>
  <si>
    <t>Poznámka k položke:_x000D_
plocha 9m2_x000D_
hrúbka 0,2m_x000D_
celkovo = 1,8m3</t>
  </si>
  <si>
    <t>273351110</t>
  </si>
  <si>
    <t>Debnenie zákl. dosák plochy rovinné</t>
  </si>
  <si>
    <t>Poznámka k položke:_x000D_
(0,3*0,5*2)+(0,5*54*2) = 54,3m2</t>
  </si>
  <si>
    <t>273351119</t>
  </si>
  <si>
    <t>Oddebnenie zákl. dosák</t>
  </si>
  <si>
    <t>273361112</t>
  </si>
  <si>
    <t>Vystuženie zákl. dosák B oceľ 10425</t>
  </si>
  <si>
    <t>326214111</t>
  </si>
  <si>
    <t>Murivo z lomového kameňa na sucho do drôtených košov s urovnaním hrán</t>
  </si>
  <si>
    <t>313951090</t>
  </si>
  <si>
    <t>Sieť zvarovaná 11343 100x100mm d4,5mm</t>
  </si>
  <si>
    <t>Poznámka k položke:_x000D_
(2,2*2*11,5)+(0,3*2*11,5) = 57,5m2</t>
  </si>
  <si>
    <t>Poznámka k položke:_x000D_
schodiskové zábradlie : 5,5*2 = 11m_x000D_
oporný múr zábradlie : 56m_x000D_
celkovo : 11+56 = 67m</t>
  </si>
  <si>
    <t>VODOROVNÉ KONŠTRUKCIE</t>
  </si>
  <si>
    <t>430321414</t>
  </si>
  <si>
    <t>Schodišťové konštrukcie zo železobetónu tr. C25/30</t>
  </si>
  <si>
    <t>430361212</t>
  </si>
  <si>
    <t>Vystuženie konštr. schodísk B oc. 10 425</t>
  </si>
  <si>
    <t>451577121</t>
  </si>
  <si>
    <t>Podkladná a výplňová vrstva z kameniva drveného hr. do 200 mm</t>
  </si>
  <si>
    <t>564201111</t>
  </si>
  <si>
    <t>Podklad zo štrkopiesku hr. 40 mm</t>
  </si>
  <si>
    <t>564831111</t>
  </si>
  <si>
    <t>Podklad zo štrkodrte hr. 100 mm</t>
  </si>
  <si>
    <t>Poznámka k položke:_x000D_
podklad pod dlažbu = 73m2_x000D_
podklad pod asfalt = 9m2_x000D_
podklad pod gabión = 25,3m2_x000D_
celkovo . 73+9+25,3 = 109,3m2</t>
  </si>
  <si>
    <t>567133115</t>
  </si>
  <si>
    <t>Podklad z kameniva spevn. cementom CBGM, hr. 200 mm</t>
  </si>
  <si>
    <t>573211111</t>
  </si>
  <si>
    <t>Postrek živičný spojovací z cestného asfaltu 0,5-0,7 kg/m2</t>
  </si>
  <si>
    <t>577141122</t>
  </si>
  <si>
    <t>Asfaltobetón š. do 3 m, hr. 50 mm</t>
  </si>
  <si>
    <t>596211111</t>
  </si>
  <si>
    <t>Kladenie dlažby pre chodcov hr. 60 mm  50-100 m2</t>
  </si>
  <si>
    <t>Dlažba hr. 60 mm</t>
  </si>
  <si>
    <t>404137140</t>
  </si>
  <si>
    <t>Upínacia svorka na stĺpik US 60</t>
  </si>
  <si>
    <t>404421126</t>
  </si>
  <si>
    <t>Značka dopravná 302, 303, 304 Zn plech reflex. tr. 1 lis. okraj 600x600 mm</t>
  </si>
  <si>
    <t>404459600</t>
  </si>
  <si>
    <t>Stĺpik Fe 60/3 s povrchovou úpravou</t>
  </si>
  <si>
    <t>Obrubník chodníkový 1000x100x300mm</t>
  </si>
  <si>
    <t>966075141</t>
  </si>
  <si>
    <t>Odstránenie rôznych konštrukcií na mostoch, kovové zábradlie vcelku</t>
  </si>
  <si>
    <t>979082213</t>
  </si>
  <si>
    <t>Vodorovná doprava sute po suchu do 1 km</t>
  </si>
  <si>
    <t>979082219</t>
  </si>
  <si>
    <t>Príplatok za každý ďalší 1 km sute</t>
  </si>
  <si>
    <t>979131409</t>
  </si>
  <si>
    <t>Poplatok za ulož.a znešk.staveb.sute na vymedzených skládkach "O"-ostatný odpad</t>
  </si>
  <si>
    <t>979131415</t>
  </si>
  <si>
    <t>Poplatok za uloženie vykopanej zeminy</t>
  </si>
  <si>
    <t>767995108</t>
  </si>
  <si>
    <t>Montáž atypických stavebných doplnk. konštrukcií nad 500 kg</t>
  </si>
  <si>
    <t>Poznámka k položke:_x000D_
schodisko zábradlie:_x000D_
stĺpiky - 7 kusov, dĺžka 1,5m, tyč priemeru 40mm (hmotnosť 2,57kg/m)_x000D_
(7*1,5*2*2,57) = 53,97kg_x000D_
madlo - dĺžka 5,5m, tyč priemeru 40mm (hmotnosť 2,57kg/m)_x000D_
(5,5*2*2*2,57m) = 56,54kg_x000D_
schodisko celkovo : 53,97+56,54 = 110,51kg_x000D_
oporný múr zábradlie:_x000D_
stĺpiky - 46 kusov, dĺžka 1,5m, tyč priemeru 40mm (hmotnosť 2,57kg/m)_x000D_
(46*1,5*2,57) = 177,33kg_x000D_
madlo - dĺžka 56m, tyč priemeru 40mm (hmotnosť 2,57kg/m)_x000D_
(56*3*2,57m) = 431,76kg_x000D_
oporný múr celkovo : 177,33+431,76 = 609,09kg_x000D_
oceľové konštrukcie celkovo: 110,51 + 609,09 = 719,6kg</t>
  </si>
  <si>
    <t>Poznámka k položke:_x000D_
zábradlie schodisko : 0,05*37,4 = 1,87m2_x000D_
zábradlie oporný múr : 0,05*218,6 = 10,93m2_x000D_
celkovo : 1,87+10,93 = 12,8m2</t>
  </si>
  <si>
    <t>D3</t>
  </si>
  <si>
    <t>OSTATNÉ</t>
  </si>
  <si>
    <t>OST</t>
  </si>
  <si>
    <t>vedľajšie rozpočtové náklady</t>
  </si>
  <si>
    <t>003123</t>
  </si>
  <si>
    <t>Geodetické práce po výstavbe</t>
  </si>
  <si>
    <t>262144</t>
  </si>
  <si>
    <t>Časť 5 - Ukrajinská od mostu cez Hornád po Átrium</t>
  </si>
  <si>
    <t>Poznámka k položke:_x000D_
hĺbka výkopu = 0,39m_x000D_
plocha výkopu = 172m2_x000D_
celkovo : 0,39*172 = 67,08m3</t>
  </si>
  <si>
    <t>132201200</t>
  </si>
  <si>
    <t>Hĺbenie rýh šírka do 2 m v horn. tr. 3 nad 100 m3</t>
  </si>
  <si>
    <t>Poznámka k položke:_x000D_
oporný múr : 0,8*1,1*13 = 11,44m3_x000D_
gabión : 0,8*2,0*12 = 19,2m3_x000D_
celkovo : 11,44 + 19,2 = 30,64m3</t>
  </si>
  <si>
    <t>Poznámka k položke:_x000D_
(1,5*1,2) + (2,0*1,2) = 42m2</t>
  </si>
  <si>
    <t>Poznámka k položke:_x000D_
odkopávky = 67,08m3_x000D_
hĺbenie rýh š. 60cm = 1,68m3_x000D_
hĺbenie rýh š. do 2m = 30,64m3_x000D_
celkovo : 67,08 + 1,68 + 30,64 = 99,4m3</t>
  </si>
  <si>
    <t>Poznámka k položke:_x000D_
napojenie na most : 1,5*0,5*0,7 = 0,525m3_x000D_
schodiskové prahy : 1,2*0,5*0,8*2 = 0,96m3_x000D_
oporný múr : (0,3*1,0*13)+(0,8*1,0*13) = 14,3m3_x000D_
celkovo : 0,525+0,96+14,3 = 15,785m3</t>
  </si>
  <si>
    <t>Poznámka k položke:_x000D_
napojenie na most : 0,1*0,5*1,5 = 0,075m3_x000D_
schodiskové prahy : 0,1*0,5*1,5*2 = 0,12m3_x000D_
celkovo : 0,075+0,12 = 0,195m3</t>
  </si>
  <si>
    <t>Poznámka k položke:_x000D_
plocha = 9m2_x000D_
hrúbka = 0,2m_x000D_
celkovo = 1,8m3</t>
  </si>
  <si>
    <t>Poznámka k položke:_x000D_
(0,3*0,5*2)+(0,5*13*2) = 13,3m2</t>
  </si>
  <si>
    <t>Poznámka k položke:_x000D_
schodiskové zábradlie: 3,1*2 = 6,2m_x000D_
oporný múr zábradlie = 52m_x000D_
celkovo : 6,2+52 = 58,2m</t>
  </si>
  <si>
    <t>Poznámka k položke:_x000D_
podklad pod dlažbu = 163m2_x000D_
podklad pod asfalt = 9m2_x000D_
podklad pod gabión = 25,3m2_x000D_
celkovo : 163+9+25,3 = 197,3m2</t>
  </si>
  <si>
    <t>596211112</t>
  </si>
  <si>
    <t>Kladenie dlažby pre chodcov hr. 60 mm 100-300 m2</t>
  </si>
  <si>
    <t>596211114</t>
  </si>
  <si>
    <t>Príplatok za kladenie z dvoch farieb hr. 60 mm</t>
  </si>
  <si>
    <t>596213116</t>
  </si>
  <si>
    <t>Kladenie bet. dlažby pre nevidiacich do lôžka z ťaženého kameniva hr. 6 cm</t>
  </si>
  <si>
    <t>592462844</t>
  </si>
  <si>
    <t>Dlažba betónová pre nevidiacich SLP s vodiacou líniou prírodná 200x200x60mm (25ks/m2)</t>
  </si>
  <si>
    <t>592488108</t>
  </si>
  <si>
    <t>Dlažba pre nevidiacich 20x20x6cm nopková červená</t>
  </si>
  <si>
    <t>404421309</t>
  </si>
  <si>
    <t>Značka dopravná 325 - 335 Zn plech reflex. tr. 2 lis. okraj 600x600 mm</t>
  </si>
  <si>
    <t>404422103</t>
  </si>
  <si>
    <t>Dodatková tabuľka 501 - 509 Zn plech reflex. tr. 2 lis. okraj 231 x 420 mm</t>
  </si>
  <si>
    <t>915321115</t>
  </si>
  <si>
    <t>Predformátované vodorovné dopravné značenie, vodiaci pás pre slabozrakých</t>
  </si>
  <si>
    <t>915701111</t>
  </si>
  <si>
    <t>Zhotovenie vodor. značenia krytu náterovými hmotami, čiary, zebry, šípky, nápisy</t>
  </si>
  <si>
    <t>128</t>
  </si>
  <si>
    <t>65</t>
  </si>
  <si>
    <t>130</t>
  </si>
  <si>
    <t>132</t>
  </si>
  <si>
    <t>Poznámka k položke:_x000D_
schodisko zábradlie:_x000D_
sĺpiky - 5kusov, dĺžka 1,5m, tyč priemeru 40mm (hmotnosť 2,57kg/m)_x000D_
(5*1,5*2*2,57) = 38,55kg_x000D_
madlo - dĺžka 3,1m, tyč priemeru 40mm (hmotnosť 2,57kg/m)_x000D_
(3,1*2*2*2,57) = 31,868kg_x000D_
schodisko celkovo : 38,55 + 31,868 = 70,418kg_x000D_
oporný múr zábradlie:_x000D_
sĺpiky - 43kusov, dĺžka 1,5m, tyč priemeru 40mm (hmotnosť 2,57kg/m)_x000D_
(43*1,5*2,57) = 165,765kg_x000D_
madlo - dĺžka 52m, tyč priemeru 40mm (hmotnosť 2,57kg/m)_x000D_
(52*3*2,57) = 400,92kg_x000D_
oporný múr celkovo : 165,765 + 400,92 = 566,685kg_x000D_
oceľové konštrukcie celkovo : 70,418 + 566,685 = 637,103kg</t>
  </si>
  <si>
    <t>67</t>
  </si>
  <si>
    <t>134</t>
  </si>
  <si>
    <t>136</t>
  </si>
  <si>
    <t>Poznámka k položke:_x000D_
zábradlie schodisko : 0,05*32,4 = 1,62m2_x000D_
zábradlie oporný múr : 0,05*199 = 9,95m2_x000D_
celkovo : 1,62 + 9,95 = 11,57m2</t>
  </si>
  <si>
    <t>69</t>
  </si>
  <si>
    <t>138</t>
  </si>
  <si>
    <t>140</t>
  </si>
  <si>
    <t xml:space="preserve">Výstavba chodníkov na Ukrajinskej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</si>
</sst>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40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b/>
      <sz val="10"/>
      <color rgb="FF00336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sz val="7"/>
      <color rgb="FF969696"/>
      <name val="Arial CE"/>
    </font>
    <font>
      <i/>
      <sz val="7"/>
      <color rgb="FF969696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9" fillId="0" borderId="0" applyNumberFormat="0" applyFill="0" applyBorder="0" applyAlignment="0" applyProtection="0"/>
  </cellStyleXfs>
  <cellXfs count="2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3" xfId="0" applyFont="1" applyBorder="1" applyAlignment="1">
      <alignment vertical="center"/>
    </xf>
    <xf numFmtId="0" fontId="0" fillId="4" borderId="0" xfId="0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0" fillId="0" borderId="0" xfId="0" applyFont="1" applyAlignment="1">
      <alignment horizontal="left" vertical="center"/>
    </xf>
    <xf numFmtId="0" fontId="0" fillId="0" borderId="15" xfId="0" applyBorder="1" applyAlignment="1">
      <alignment vertical="center"/>
    </xf>
    <xf numFmtId="0" fontId="0" fillId="5" borderId="7" xfId="0" applyFill="1" applyBorder="1" applyAlignment="1">
      <alignment vertical="center"/>
    </xf>
    <xf numFmtId="0" fontId="21" fillId="5" borderId="0" xfId="0" applyFont="1" applyFill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4" fontId="2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9" fillId="0" borderId="14" xfId="0" applyNumberFormat="1" applyFont="1" applyBorder="1" applyAlignment="1">
      <alignment vertical="center"/>
    </xf>
    <xf numFmtId="4" fontId="19" fillId="0" borderId="0" xfId="0" applyNumberFormat="1" applyFont="1" applyAlignment="1">
      <alignment vertical="center"/>
    </xf>
    <xf numFmtId="166" fontId="19" fillId="0" borderId="0" xfId="0" applyNumberFormat="1" applyFont="1" applyAlignment="1">
      <alignment vertical="center"/>
    </xf>
    <xf numFmtId="4" fontId="19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8" fillId="0" borderId="14" xfId="0" applyNumberFormat="1" applyFont="1" applyBorder="1" applyAlignment="1">
      <alignment vertical="center"/>
    </xf>
    <xf numFmtId="4" fontId="28" fillId="0" borderId="0" xfId="0" applyNumberFormat="1" applyFont="1" applyAlignment="1">
      <alignment vertical="center"/>
    </xf>
    <xf numFmtId="166" fontId="28" fillId="0" borderId="0" xfId="0" applyNumberFormat="1" applyFont="1" applyAlignment="1">
      <alignment vertical="center"/>
    </xf>
    <xf numFmtId="4" fontId="28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" fontId="1" fillId="0" borderId="14" xfId="0" applyNumberFormat="1" applyFont="1" applyBorder="1" applyAlignment="1">
      <alignment vertical="center"/>
    </xf>
    <xf numFmtId="4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4" fontId="1" fillId="0" borderId="15" xfId="0" applyNumberFormat="1" applyFont="1" applyBorder="1" applyAlignment="1">
      <alignment vertical="center"/>
    </xf>
    <xf numFmtId="4" fontId="1" fillId="0" borderId="19" xfId="0" applyNumberFormat="1" applyFont="1" applyBorder="1" applyAlignment="1">
      <alignment vertical="center"/>
    </xf>
    <xf numFmtId="4" fontId="1" fillId="0" borderId="20" xfId="0" applyNumberFormat="1" applyFont="1" applyBorder="1" applyAlignment="1">
      <alignment vertical="center"/>
    </xf>
    <xf numFmtId="166" fontId="1" fillId="0" borderId="20" xfId="0" applyNumberFormat="1" applyFont="1" applyBorder="1" applyAlignment="1">
      <alignment vertical="center"/>
    </xf>
    <xf numFmtId="4" fontId="1" fillId="0" borderId="21" xfId="0" applyNumberFormat="1" applyFont="1" applyBorder="1" applyAlignment="1">
      <alignment vertical="center"/>
    </xf>
    <xf numFmtId="0" fontId="30" fillId="0" borderId="0" xfId="0" applyFont="1" applyAlignment="1">
      <alignment horizontal="left" vertical="center"/>
    </xf>
    <xf numFmtId="0" fontId="0" fillId="0" borderId="3" xfId="0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0" fontId="31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21" fillId="5" borderId="0" xfId="0" applyFont="1" applyFill="1" applyAlignment="1">
      <alignment horizontal="left" vertical="center"/>
    </xf>
    <xf numFmtId="0" fontId="21" fillId="5" borderId="0" xfId="0" applyFont="1" applyFill="1" applyAlignment="1">
      <alignment horizontal="right" vertical="center"/>
    </xf>
    <xf numFmtId="0" fontId="32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4" fontId="32" fillId="0" borderId="0" xfId="0" applyNumberFormat="1" applyFont="1" applyAlignment="1">
      <alignment vertical="center"/>
    </xf>
    <xf numFmtId="0" fontId="22" fillId="0" borderId="0" xfId="0" applyFont="1" applyAlignment="1">
      <alignment horizontal="center" vertical="center"/>
    </xf>
    <xf numFmtId="0" fontId="0" fillId="0" borderId="3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" fontId="7" fillId="3" borderId="0" xfId="0" applyNumberFormat="1" applyFont="1" applyFill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vertical="center"/>
      <protection locked="0"/>
    </xf>
    <xf numFmtId="0" fontId="23" fillId="5" borderId="0" xfId="0" applyFont="1" applyFill="1" applyAlignment="1">
      <alignment horizontal="left" vertical="center"/>
    </xf>
    <xf numFmtId="4" fontId="23" fillId="5" borderId="0" xfId="0" applyNumberFormat="1" applyFont="1" applyFill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4" fontId="23" fillId="0" borderId="0" xfId="0" applyNumberFormat="1" applyFont="1"/>
    <xf numFmtId="166" fontId="33" fillId="0" borderId="12" xfId="0" applyNumberFormat="1" applyFont="1" applyBorder="1"/>
    <xf numFmtId="166" fontId="33" fillId="0" borderId="13" xfId="0" applyNumberFormat="1" applyFont="1" applyBorder="1"/>
    <xf numFmtId="4" fontId="34" fillId="0" borderId="0" xfId="0" applyNumberFormat="1" applyFont="1" applyAlignment="1">
      <alignment vertical="center"/>
    </xf>
    <xf numFmtId="0" fontId="8" fillId="0" borderId="3" xfId="0" applyFont="1" applyBorder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Protection="1">
      <protection locked="0"/>
    </xf>
    <xf numFmtId="4" fontId="6" fillId="0" borderId="0" xfId="0" applyNumberFormat="1" applyFont="1"/>
    <xf numFmtId="0" fontId="8" fillId="0" borderId="14" xfId="0" applyFont="1" applyBorder="1"/>
    <xf numFmtId="166" fontId="8" fillId="0" borderId="0" xfId="0" applyNumberFormat="1" applyFont="1"/>
    <xf numFmtId="166" fontId="8" fillId="0" borderId="15" xfId="0" applyNumberFormat="1" applyFont="1" applyBorder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21" fillId="0" borderId="22" xfId="0" applyFont="1" applyBorder="1" applyAlignment="1" applyProtection="1">
      <alignment horizontal="center" vertical="center"/>
      <protection locked="0"/>
    </xf>
    <xf numFmtId="49" fontId="21" fillId="0" borderId="22" xfId="0" applyNumberFormat="1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left" vertical="center" wrapText="1"/>
      <protection locked="0"/>
    </xf>
    <xf numFmtId="0" fontId="21" fillId="0" borderId="22" xfId="0" applyFont="1" applyBorder="1" applyAlignment="1" applyProtection="1">
      <alignment horizontal="center" vertical="center" wrapText="1"/>
      <protection locked="0"/>
    </xf>
    <xf numFmtId="167" fontId="21" fillId="0" borderId="22" xfId="0" applyNumberFormat="1" applyFont="1" applyBorder="1" applyAlignment="1" applyProtection="1">
      <alignment vertical="center"/>
      <protection locked="0"/>
    </xf>
    <xf numFmtId="4" fontId="21" fillId="3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  <protection locked="0"/>
    </xf>
    <xf numFmtId="0" fontId="0" fillId="0" borderId="22" xfId="0" applyBorder="1" applyAlignment="1" applyProtection="1">
      <alignment vertical="center"/>
      <protection locked="0"/>
    </xf>
    <xf numFmtId="0" fontId="22" fillId="3" borderId="14" xfId="0" applyFont="1" applyFill="1" applyBorder="1" applyAlignment="1" applyProtection="1">
      <alignment horizontal="left" vertical="center"/>
      <protection locked="0"/>
    </xf>
    <xf numFmtId="166" fontId="22" fillId="0" borderId="0" xfId="0" applyNumberFormat="1" applyFont="1" applyAlignment="1">
      <alignment vertical="center"/>
    </xf>
    <xf numFmtId="166" fontId="22" fillId="0" borderId="15" xfId="0" applyNumberFormat="1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35" fillId="0" borderId="22" xfId="0" applyFont="1" applyBorder="1" applyAlignment="1" applyProtection="1">
      <alignment horizontal="center" vertical="center"/>
      <protection locked="0"/>
    </xf>
    <xf numFmtId="49" fontId="35" fillId="0" borderId="22" xfId="0" applyNumberFormat="1" applyFont="1" applyBorder="1" applyAlignment="1" applyProtection="1">
      <alignment horizontal="left" vertical="center" wrapText="1"/>
      <protection locked="0"/>
    </xf>
    <xf numFmtId="0" fontId="35" fillId="0" borderId="22" xfId="0" applyFont="1" applyBorder="1" applyAlignment="1" applyProtection="1">
      <alignment horizontal="left" vertical="center" wrapText="1"/>
      <protection locked="0"/>
    </xf>
    <xf numFmtId="0" fontId="35" fillId="0" borderId="22" xfId="0" applyFont="1" applyBorder="1" applyAlignment="1" applyProtection="1">
      <alignment horizontal="center" vertical="center" wrapText="1"/>
      <protection locked="0"/>
    </xf>
    <xf numFmtId="167" fontId="35" fillId="0" borderId="22" xfId="0" applyNumberFormat="1" applyFont="1" applyBorder="1" applyAlignment="1" applyProtection="1">
      <alignment vertical="center"/>
      <protection locked="0"/>
    </xf>
    <xf numFmtId="4" fontId="35" fillId="3" borderId="22" xfId="0" applyNumberFormat="1" applyFont="1" applyFill="1" applyBorder="1" applyAlignment="1" applyProtection="1">
      <alignment vertical="center"/>
      <protection locked="0"/>
    </xf>
    <xf numFmtId="4" fontId="35" fillId="0" borderId="22" xfId="0" applyNumberFormat="1" applyFont="1" applyBorder="1" applyAlignment="1" applyProtection="1">
      <alignment vertical="center"/>
      <protection locked="0"/>
    </xf>
    <xf numFmtId="0" fontId="36" fillId="0" borderId="22" xfId="0" applyFont="1" applyBorder="1" applyAlignment="1" applyProtection="1">
      <alignment vertical="center"/>
      <protection locked="0"/>
    </xf>
    <xf numFmtId="0" fontId="36" fillId="0" borderId="3" xfId="0" applyFont="1" applyBorder="1" applyAlignment="1">
      <alignment vertical="center"/>
    </xf>
    <xf numFmtId="0" fontId="35" fillId="3" borderId="14" xfId="0" applyFont="1" applyFill="1" applyBorder="1" applyAlignment="1" applyProtection="1">
      <alignment horizontal="left" vertical="center"/>
      <protection locked="0"/>
    </xf>
    <xf numFmtId="0" fontId="35" fillId="0" borderId="0" xfId="0" applyFont="1" applyAlignment="1">
      <alignment horizontal="center" vertical="center"/>
    </xf>
    <xf numFmtId="0" fontId="22" fillId="3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166" fontId="22" fillId="0" borderId="20" xfId="0" applyNumberFormat="1" applyFont="1" applyBorder="1" applyAlignment="1">
      <alignment vertical="center"/>
    </xf>
    <xf numFmtId="166" fontId="22" fillId="0" borderId="21" xfId="0" applyNumberFormat="1" applyFont="1" applyBorder="1" applyAlignment="1">
      <alignment vertical="center"/>
    </xf>
    <xf numFmtId="0" fontId="37" fillId="0" borderId="0" xfId="0" applyFont="1" applyAlignment="1">
      <alignment horizontal="left" vertical="center"/>
    </xf>
    <xf numFmtId="0" fontId="38" fillId="0" borderId="0" xfId="0" applyFont="1" applyAlignment="1">
      <alignment vertical="center" wrapText="1"/>
    </xf>
    <xf numFmtId="0" fontId="0" fillId="0" borderId="14" xfId="0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7" fillId="3" borderId="0" xfId="0" applyFont="1" applyFill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64" fontId="15" fillId="0" borderId="0" xfId="0" applyNumberFormat="1" applyFont="1" applyAlignment="1">
      <alignment horizontal="left" vertical="center"/>
    </xf>
    <xf numFmtId="0" fontId="15" fillId="0" borderId="0" xfId="0" applyFont="1" applyAlignment="1">
      <alignment vertical="center"/>
    </xf>
    <xf numFmtId="4" fontId="16" fillId="0" borderId="0" xfId="0" applyNumberFormat="1" applyFont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4" fillId="4" borderId="7" xfId="0" applyFont="1" applyFill="1" applyBorder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4" fontId="17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4" fontId="14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9" fillId="0" borderId="0" xfId="0" applyFont="1" applyAlignment="1">
      <alignment horizontal="left" vertical="center" wrapText="1"/>
    </xf>
    <xf numFmtId="4" fontId="23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26" fillId="0" borderId="0" xfId="0" applyFont="1" applyAlignment="1">
      <alignment horizontal="left" vertical="center" wrapText="1"/>
    </xf>
    <xf numFmtId="4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4" fontId="27" fillId="0" borderId="0" xfId="0" applyNumberFormat="1" applyFont="1" applyAlignment="1">
      <alignment horizontal="right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left" vertical="center"/>
    </xf>
    <xf numFmtId="0" fontId="21" fillId="5" borderId="7" xfId="0" applyFont="1" applyFill="1" applyBorder="1" applyAlignment="1">
      <alignment horizontal="right" vertical="center"/>
    </xf>
    <xf numFmtId="0" fontId="21" fillId="5" borderId="7" xfId="0" applyFont="1" applyFill="1" applyBorder="1" applyAlignment="1">
      <alignment horizontal="center" vertical="center"/>
    </xf>
    <xf numFmtId="0" fontId="21" fillId="5" borderId="8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100"/>
  <sheetViews>
    <sheetView showGridLines="0" tabSelected="1" topLeftCell="A82" workbookViewId="0">
      <selection activeCell="J96" sqref="J96:AF96"/>
    </sheetView>
  </sheetViews>
  <sheetFormatPr defaultRowHeight="10.199999999999999"/>
  <cols>
    <col min="1" max="1" width="8.28515625" customWidth="1"/>
    <col min="2" max="2" width="1.7109375" customWidth="1"/>
    <col min="3" max="3" width="4.140625" customWidth="1"/>
    <col min="4" max="33" width="2.7109375" customWidth="1"/>
    <col min="34" max="34" width="3.28515625" customWidth="1"/>
    <col min="35" max="35" width="31.7109375" customWidth="1"/>
    <col min="36" max="37" width="2.42578125" customWidth="1"/>
    <col min="38" max="38" width="8.28515625" customWidth="1"/>
    <col min="39" max="39" width="3.28515625" customWidth="1"/>
    <col min="40" max="40" width="13.28515625" customWidth="1"/>
    <col min="41" max="41" width="7.42578125" customWidth="1"/>
    <col min="42" max="42" width="4.140625" customWidth="1"/>
    <col min="43" max="43" width="15.7109375" hidden="1" customWidth="1"/>
    <col min="44" max="44" width="13.7109375" customWidth="1"/>
    <col min="45" max="47" width="25.85546875" hidden="1" customWidth="1"/>
    <col min="48" max="49" width="21.7109375" hidden="1" customWidth="1"/>
    <col min="50" max="51" width="25" hidden="1" customWidth="1"/>
    <col min="52" max="52" width="21.7109375" hidden="1" customWidth="1"/>
    <col min="53" max="53" width="19.140625" hidden="1" customWidth="1"/>
    <col min="54" max="54" width="25" hidden="1" customWidth="1"/>
    <col min="55" max="55" width="21.7109375" hidden="1" customWidth="1"/>
    <col min="56" max="56" width="19.140625" hidden="1" customWidth="1"/>
    <col min="57" max="57" width="66.42578125" customWidth="1"/>
    <col min="71" max="91" width="9.28515625" hidden="1"/>
  </cols>
  <sheetData>
    <row r="1" spans="1:74">
      <c r="A1" s="12" t="s">
        <v>0</v>
      </c>
      <c r="AZ1" s="12" t="s">
        <v>1</v>
      </c>
      <c r="BA1" s="12" t="s">
        <v>2</v>
      </c>
      <c r="BB1" s="12" t="s">
        <v>1</v>
      </c>
      <c r="BT1" s="12" t="s">
        <v>3</v>
      </c>
      <c r="BU1" s="12" t="s">
        <v>3</v>
      </c>
      <c r="BV1" s="12" t="s">
        <v>4</v>
      </c>
    </row>
    <row r="2" spans="1:74" ht="36.9" customHeight="1">
      <c r="AR2" s="186" t="s">
        <v>5</v>
      </c>
      <c r="AS2" s="187"/>
      <c r="AT2" s="187"/>
      <c r="AU2" s="187"/>
      <c r="AV2" s="187"/>
      <c r="AW2" s="187"/>
      <c r="AX2" s="187"/>
      <c r="AY2" s="187"/>
      <c r="AZ2" s="187"/>
      <c r="BA2" s="187"/>
      <c r="BB2" s="187"/>
      <c r="BC2" s="187"/>
      <c r="BD2" s="187"/>
      <c r="BE2" s="187"/>
      <c r="BS2" s="13" t="s">
        <v>6</v>
      </c>
      <c r="BT2" s="13" t="s">
        <v>7</v>
      </c>
    </row>
    <row r="3" spans="1:74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6"/>
      <c r="BS3" s="13" t="s">
        <v>6</v>
      </c>
      <c r="BT3" s="13" t="s">
        <v>7</v>
      </c>
    </row>
    <row r="4" spans="1:74" ht="24.9" customHeight="1">
      <c r="B4" s="16"/>
      <c r="D4" s="17" t="s">
        <v>8</v>
      </c>
      <c r="AR4" s="16"/>
      <c r="AS4" s="18" t="s">
        <v>9</v>
      </c>
      <c r="BE4" s="19" t="s">
        <v>10</v>
      </c>
      <c r="BS4" s="13" t="s">
        <v>11</v>
      </c>
    </row>
    <row r="5" spans="1:74" ht="12" customHeight="1">
      <c r="B5" s="16"/>
      <c r="D5" s="20" t="s">
        <v>12</v>
      </c>
      <c r="K5" s="193" t="s">
        <v>13</v>
      </c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R5" s="16"/>
      <c r="BE5" s="205" t="s">
        <v>14</v>
      </c>
      <c r="BS5" s="13" t="s">
        <v>6</v>
      </c>
    </row>
    <row r="6" spans="1:74" ht="36.9" customHeight="1">
      <c r="B6" s="16"/>
      <c r="D6" s="22" t="s">
        <v>15</v>
      </c>
      <c r="K6" s="208" t="s">
        <v>16</v>
      </c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  <c r="AI6" s="187"/>
      <c r="AJ6" s="187"/>
      <c r="AK6" s="187"/>
      <c r="AL6" s="187"/>
      <c r="AM6" s="187"/>
      <c r="AN6" s="187"/>
      <c r="AO6" s="187"/>
      <c r="AR6" s="16"/>
      <c r="BE6" s="206"/>
      <c r="BS6" s="13" t="s">
        <v>6</v>
      </c>
    </row>
    <row r="7" spans="1:74" ht="12" customHeight="1">
      <c r="B7" s="16"/>
      <c r="D7" s="23" t="s">
        <v>17</v>
      </c>
      <c r="K7" s="21" t="s">
        <v>1</v>
      </c>
      <c r="AK7" s="23" t="s">
        <v>18</v>
      </c>
      <c r="AN7" s="21" t="s">
        <v>1</v>
      </c>
      <c r="AR7" s="16"/>
      <c r="BE7" s="206"/>
      <c r="BS7" s="13" t="s">
        <v>6</v>
      </c>
    </row>
    <row r="8" spans="1:74" ht="12" customHeight="1">
      <c r="B8" s="16"/>
      <c r="D8" s="23" t="s">
        <v>19</v>
      </c>
      <c r="K8" s="21" t="s">
        <v>20</v>
      </c>
      <c r="AK8" s="23" t="s">
        <v>21</v>
      </c>
      <c r="AN8" s="24" t="s">
        <v>22</v>
      </c>
      <c r="AR8" s="16"/>
      <c r="BE8" s="206"/>
      <c r="BS8" s="13" t="s">
        <v>6</v>
      </c>
    </row>
    <row r="9" spans="1:74" ht="14.4" customHeight="1">
      <c r="B9" s="16"/>
      <c r="AR9" s="16"/>
      <c r="BE9" s="206"/>
      <c r="BS9" s="13" t="s">
        <v>6</v>
      </c>
    </row>
    <row r="10" spans="1:74" ht="12" customHeight="1">
      <c r="B10" s="16"/>
      <c r="D10" s="23" t="s">
        <v>23</v>
      </c>
      <c r="AK10" s="23" t="s">
        <v>24</v>
      </c>
      <c r="AN10" s="21" t="s">
        <v>1</v>
      </c>
      <c r="AR10" s="16"/>
      <c r="BE10" s="206"/>
      <c r="BS10" s="13" t="s">
        <v>6</v>
      </c>
    </row>
    <row r="11" spans="1:74" ht="18.45" customHeight="1">
      <c r="B11" s="16"/>
      <c r="E11" s="21" t="s">
        <v>25</v>
      </c>
      <c r="AK11" s="23" t="s">
        <v>26</v>
      </c>
      <c r="AN11" s="21" t="s">
        <v>1</v>
      </c>
      <c r="AR11" s="16"/>
      <c r="BE11" s="206"/>
      <c r="BS11" s="13" t="s">
        <v>6</v>
      </c>
    </row>
    <row r="12" spans="1:74" ht="6.9" customHeight="1">
      <c r="B12" s="16"/>
      <c r="AR12" s="16"/>
      <c r="BE12" s="206"/>
      <c r="BS12" s="13" t="s">
        <v>6</v>
      </c>
    </row>
    <row r="13" spans="1:74" ht="12" customHeight="1">
      <c r="B13" s="16"/>
      <c r="D13" s="23" t="s">
        <v>27</v>
      </c>
      <c r="AK13" s="23" t="s">
        <v>24</v>
      </c>
      <c r="AN13" s="25" t="s">
        <v>28</v>
      </c>
      <c r="AR13" s="16"/>
      <c r="BE13" s="206"/>
      <c r="BS13" s="13" t="s">
        <v>6</v>
      </c>
    </row>
    <row r="14" spans="1:74" ht="13.2">
      <c r="B14" s="16"/>
      <c r="E14" s="209" t="s">
        <v>28</v>
      </c>
      <c r="F14" s="210"/>
      <c r="G14" s="210"/>
      <c r="H14" s="210"/>
      <c r="I14" s="210"/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3" t="s">
        <v>26</v>
      </c>
      <c r="AN14" s="25" t="s">
        <v>28</v>
      </c>
      <c r="AR14" s="16"/>
      <c r="BE14" s="206"/>
      <c r="BS14" s="13" t="s">
        <v>6</v>
      </c>
    </row>
    <row r="15" spans="1:74" ht="6.9" customHeight="1">
      <c r="B15" s="16"/>
      <c r="AR15" s="16"/>
      <c r="BE15" s="206"/>
      <c r="BS15" s="13" t="s">
        <v>3</v>
      </c>
    </row>
    <row r="16" spans="1:74" ht="12" customHeight="1">
      <c r="B16" s="16"/>
      <c r="D16" s="23" t="s">
        <v>29</v>
      </c>
      <c r="AK16" s="23" t="s">
        <v>24</v>
      </c>
      <c r="AN16" s="21" t="s">
        <v>1</v>
      </c>
      <c r="AR16" s="16"/>
      <c r="BE16" s="206"/>
      <c r="BS16" s="13" t="s">
        <v>3</v>
      </c>
    </row>
    <row r="17" spans="2:71" ht="18.45" customHeight="1">
      <c r="B17" s="16"/>
      <c r="E17" s="21" t="s">
        <v>30</v>
      </c>
      <c r="AK17" s="23" t="s">
        <v>26</v>
      </c>
      <c r="AN17" s="21" t="s">
        <v>1</v>
      </c>
      <c r="AR17" s="16"/>
      <c r="BE17" s="206"/>
      <c r="BS17" s="13" t="s">
        <v>31</v>
      </c>
    </row>
    <row r="18" spans="2:71" ht="6.9" customHeight="1">
      <c r="B18" s="16"/>
      <c r="AR18" s="16"/>
      <c r="BE18" s="206"/>
      <c r="BS18" s="13" t="s">
        <v>6</v>
      </c>
    </row>
    <row r="19" spans="2:71" ht="12" customHeight="1">
      <c r="B19" s="16"/>
      <c r="D19" s="23" t="s">
        <v>32</v>
      </c>
      <c r="AK19" s="23" t="s">
        <v>24</v>
      </c>
      <c r="AN19" s="21" t="s">
        <v>1</v>
      </c>
      <c r="AR19" s="16"/>
      <c r="BE19" s="206"/>
      <c r="BS19" s="13" t="s">
        <v>6</v>
      </c>
    </row>
    <row r="20" spans="2:71" ht="18.45" customHeight="1">
      <c r="B20" s="16"/>
      <c r="E20" s="21" t="s">
        <v>30</v>
      </c>
      <c r="AK20" s="23" t="s">
        <v>26</v>
      </c>
      <c r="AN20" s="21" t="s">
        <v>1</v>
      </c>
      <c r="AR20" s="16"/>
      <c r="BE20" s="206"/>
      <c r="BS20" s="13" t="s">
        <v>31</v>
      </c>
    </row>
    <row r="21" spans="2:71" ht="6.9" customHeight="1">
      <c r="B21" s="16"/>
      <c r="AR21" s="16"/>
      <c r="BE21" s="206"/>
    </row>
    <row r="22" spans="2:71" ht="12" customHeight="1">
      <c r="B22" s="16"/>
      <c r="D22" s="23" t="s">
        <v>33</v>
      </c>
      <c r="AR22" s="16"/>
      <c r="BE22" s="206"/>
    </row>
    <row r="23" spans="2:71" ht="16.5" customHeight="1">
      <c r="B23" s="16"/>
      <c r="E23" s="194" t="s">
        <v>1</v>
      </c>
      <c r="F23" s="194"/>
      <c r="G23" s="194"/>
      <c r="H23" s="194"/>
      <c r="I23" s="194"/>
      <c r="J23" s="194"/>
      <c r="K23" s="194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R23" s="16"/>
      <c r="BE23" s="206"/>
    </row>
    <row r="24" spans="2:71" ht="6.9" customHeight="1">
      <c r="B24" s="16"/>
      <c r="AR24" s="16"/>
      <c r="BE24" s="206"/>
    </row>
    <row r="25" spans="2:71" ht="6.9" customHeight="1">
      <c r="B25" s="16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R25" s="16"/>
      <c r="BE25" s="206"/>
    </row>
    <row r="26" spans="2:71" s="1" customFormat="1" ht="25.95" customHeight="1">
      <c r="B26" s="28"/>
      <c r="D26" s="29" t="s">
        <v>34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211">
        <f>ROUND(AG94,2)</f>
        <v>0</v>
      </c>
      <c r="AL26" s="212"/>
      <c r="AM26" s="212"/>
      <c r="AN26" s="212"/>
      <c r="AO26" s="212"/>
      <c r="AR26" s="28"/>
      <c r="BE26" s="206"/>
    </row>
    <row r="27" spans="2:71" s="1" customFormat="1" ht="6.9" customHeight="1">
      <c r="B27" s="28"/>
      <c r="AR27" s="28"/>
      <c r="BE27" s="206"/>
    </row>
    <row r="28" spans="2:71" s="1" customFormat="1" ht="13.2">
      <c r="B28" s="28"/>
      <c r="L28" s="213" t="s">
        <v>35</v>
      </c>
      <c r="M28" s="213"/>
      <c r="N28" s="213"/>
      <c r="O28" s="213"/>
      <c r="P28" s="213"/>
      <c r="W28" s="213" t="s">
        <v>36</v>
      </c>
      <c r="X28" s="213"/>
      <c r="Y28" s="213"/>
      <c r="Z28" s="213"/>
      <c r="AA28" s="213"/>
      <c r="AB28" s="213"/>
      <c r="AC28" s="213"/>
      <c r="AD28" s="213"/>
      <c r="AE28" s="213"/>
      <c r="AK28" s="213" t="s">
        <v>37</v>
      </c>
      <c r="AL28" s="213"/>
      <c r="AM28" s="213"/>
      <c r="AN28" s="213"/>
      <c r="AO28" s="213"/>
      <c r="AR28" s="28"/>
      <c r="BE28" s="206"/>
    </row>
    <row r="29" spans="2:71" s="2" customFormat="1" ht="14.4" customHeight="1">
      <c r="B29" s="32"/>
      <c r="D29" s="23" t="s">
        <v>38</v>
      </c>
      <c r="F29" s="33" t="s">
        <v>39</v>
      </c>
      <c r="L29" s="195">
        <v>0.23</v>
      </c>
      <c r="M29" s="196"/>
      <c r="N29" s="196"/>
      <c r="O29" s="196"/>
      <c r="P29" s="196"/>
      <c r="Q29" s="34"/>
      <c r="R29" s="34"/>
      <c r="S29" s="34"/>
      <c r="T29" s="34"/>
      <c r="U29" s="34"/>
      <c r="V29" s="34"/>
      <c r="W29" s="197">
        <f>ROUND(AZ94, 2)</f>
        <v>0</v>
      </c>
      <c r="X29" s="196"/>
      <c r="Y29" s="196"/>
      <c r="Z29" s="196"/>
      <c r="AA29" s="196"/>
      <c r="AB29" s="196"/>
      <c r="AC29" s="196"/>
      <c r="AD29" s="196"/>
      <c r="AE29" s="196"/>
      <c r="AF29" s="34"/>
      <c r="AG29" s="34"/>
      <c r="AH29" s="34"/>
      <c r="AI29" s="34"/>
      <c r="AJ29" s="34"/>
      <c r="AK29" s="197">
        <f>ROUND(AV94, 2)</f>
        <v>0</v>
      </c>
      <c r="AL29" s="196"/>
      <c r="AM29" s="196"/>
      <c r="AN29" s="196"/>
      <c r="AO29" s="196"/>
      <c r="AP29" s="34"/>
      <c r="AQ29" s="34"/>
      <c r="AR29" s="35"/>
      <c r="AS29" s="34"/>
      <c r="AT29" s="34"/>
      <c r="AU29" s="34"/>
      <c r="AV29" s="34"/>
      <c r="AW29" s="34"/>
      <c r="AX29" s="34"/>
      <c r="AY29" s="34"/>
      <c r="AZ29" s="34"/>
      <c r="BE29" s="207"/>
    </row>
    <row r="30" spans="2:71" s="2" customFormat="1" ht="14.4" customHeight="1">
      <c r="B30" s="32"/>
      <c r="F30" s="33" t="s">
        <v>40</v>
      </c>
      <c r="L30" s="202">
        <v>0.23</v>
      </c>
      <c r="M30" s="203"/>
      <c r="N30" s="203"/>
      <c r="O30" s="203"/>
      <c r="P30" s="203"/>
      <c r="W30" s="204">
        <f>ROUND(BA94, 2)</f>
        <v>0</v>
      </c>
      <c r="X30" s="203"/>
      <c r="Y30" s="203"/>
      <c r="Z30" s="203"/>
      <c r="AA30" s="203"/>
      <c r="AB30" s="203"/>
      <c r="AC30" s="203"/>
      <c r="AD30" s="203"/>
      <c r="AE30" s="203"/>
      <c r="AK30" s="204">
        <f>ROUND(AW94, 2)</f>
        <v>0</v>
      </c>
      <c r="AL30" s="203"/>
      <c r="AM30" s="203"/>
      <c r="AN30" s="203"/>
      <c r="AO30" s="203"/>
      <c r="AR30" s="32"/>
      <c r="BE30" s="207"/>
    </row>
    <row r="31" spans="2:71" s="2" customFormat="1" ht="14.4" hidden="1" customHeight="1">
      <c r="B31" s="32"/>
      <c r="F31" s="23" t="s">
        <v>41</v>
      </c>
      <c r="L31" s="202">
        <v>0.23</v>
      </c>
      <c r="M31" s="203"/>
      <c r="N31" s="203"/>
      <c r="O31" s="203"/>
      <c r="P31" s="203"/>
      <c r="W31" s="204">
        <f>ROUND(BB94, 2)</f>
        <v>0</v>
      </c>
      <c r="X31" s="203"/>
      <c r="Y31" s="203"/>
      <c r="Z31" s="203"/>
      <c r="AA31" s="203"/>
      <c r="AB31" s="203"/>
      <c r="AC31" s="203"/>
      <c r="AD31" s="203"/>
      <c r="AE31" s="203"/>
      <c r="AK31" s="204">
        <v>0</v>
      </c>
      <c r="AL31" s="203"/>
      <c r="AM31" s="203"/>
      <c r="AN31" s="203"/>
      <c r="AO31" s="203"/>
      <c r="AR31" s="32"/>
      <c r="BE31" s="207"/>
    </row>
    <row r="32" spans="2:71" s="2" customFormat="1" ht="14.4" hidden="1" customHeight="1">
      <c r="B32" s="32"/>
      <c r="F32" s="23" t="s">
        <v>42</v>
      </c>
      <c r="L32" s="202">
        <v>0.23</v>
      </c>
      <c r="M32" s="203"/>
      <c r="N32" s="203"/>
      <c r="O32" s="203"/>
      <c r="P32" s="203"/>
      <c r="W32" s="204">
        <f>ROUND(BC94, 2)</f>
        <v>0</v>
      </c>
      <c r="X32" s="203"/>
      <c r="Y32" s="203"/>
      <c r="Z32" s="203"/>
      <c r="AA32" s="203"/>
      <c r="AB32" s="203"/>
      <c r="AC32" s="203"/>
      <c r="AD32" s="203"/>
      <c r="AE32" s="203"/>
      <c r="AK32" s="204">
        <v>0</v>
      </c>
      <c r="AL32" s="203"/>
      <c r="AM32" s="203"/>
      <c r="AN32" s="203"/>
      <c r="AO32" s="203"/>
      <c r="AR32" s="32"/>
      <c r="BE32" s="207"/>
    </row>
    <row r="33" spans="2:57" s="2" customFormat="1" ht="14.4" hidden="1" customHeight="1">
      <c r="B33" s="32"/>
      <c r="F33" s="33" t="s">
        <v>43</v>
      </c>
      <c r="L33" s="195">
        <v>0</v>
      </c>
      <c r="M33" s="196"/>
      <c r="N33" s="196"/>
      <c r="O33" s="196"/>
      <c r="P33" s="196"/>
      <c r="Q33" s="34"/>
      <c r="R33" s="34"/>
      <c r="S33" s="34"/>
      <c r="T33" s="34"/>
      <c r="U33" s="34"/>
      <c r="V33" s="34"/>
      <c r="W33" s="197">
        <f>ROUND(BD94, 2)</f>
        <v>0</v>
      </c>
      <c r="X33" s="196"/>
      <c r="Y33" s="196"/>
      <c r="Z33" s="196"/>
      <c r="AA33" s="196"/>
      <c r="AB33" s="196"/>
      <c r="AC33" s="196"/>
      <c r="AD33" s="196"/>
      <c r="AE33" s="196"/>
      <c r="AF33" s="34"/>
      <c r="AG33" s="34"/>
      <c r="AH33" s="34"/>
      <c r="AI33" s="34"/>
      <c r="AJ33" s="34"/>
      <c r="AK33" s="197">
        <v>0</v>
      </c>
      <c r="AL33" s="196"/>
      <c r="AM33" s="196"/>
      <c r="AN33" s="196"/>
      <c r="AO33" s="196"/>
      <c r="AP33" s="34"/>
      <c r="AQ33" s="34"/>
      <c r="AR33" s="35"/>
      <c r="AS33" s="34"/>
      <c r="AT33" s="34"/>
      <c r="AU33" s="34"/>
      <c r="AV33" s="34"/>
      <c r="AW33" s="34"/>
      <c r="AX33" s="34"/>
      <c r="AY33" s="34"/>
      <c r="AZ33" s="34"/>
      <c r="BE33" s="207"/>
    </row>
    <row r="34" spans="2:57" s="1" customFormat="1" ht="6.9" customHeight="1">
      <c r="B34" s="28"/>
      <c r="AR34" s="28"/>
      <c r="BE34" s="206"/>
    </row>
    <row r="35" spans="2:57" s="1" customFormat="1" ht="25.95" customHeight="1">
      <c r="B35" s="28"/>
      <c r="C35" s="36"/>
      <c r="D35" s="37" t="s">
        <v>44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 t="s">
        <v>45</v>
      </c>
      <c r="U35" s="38"/>
      <c r="V35" s="38"/>
      <c r="W35" s="38"/>
      <c r="X35" s="201" t="s">
        <v>46</v>
      </c>
      <c r="Y35" s="199"/>
      <c r="Z35" s="199"/>
      <c r="AA35" s="199"/>
      <c r="AB35" s="199"/>
      <c r="AC35" s="38"/>
      <c r="AD35" s="38"/>
      <c r="AE35" s="38"/>
      <c r="AF35" s="38"/>
      <c r="AG35" s="38"/>
      <c r="AH35" s="38"/>
      <c r="AI35" s="38"/>
      <c r="AJ35" s="38"/>
      <c r="AK35" s="198">
        <f>SUM(AK26:AK33)</f>
        <v>0</v>
      </c>
      <c r="AL35" s="199"/>
      <c r="AM35" s="199"/>
      <c r="AN35" s="199"/>
      <c r="AO35" s="200"/>
      <c r="AP35" s="36"/>
      <c r="AQ35" s="36"/>
      <c r="AR35" s="28"/>
    </row>
    <row r="36" spans="2:57" s="1" customFormat="1" ht="6.9" customHeight="1">
      <c r="B36" s="28"/>
      <c r="AR36" s="28"/>
    </row>
    <row r="37" spans="2:57" s="1" customFormat="1" ht="14.4" customHeight="1">
      <c r="B37" s="28"/>
      <c r="AR37" s="28"/>
    </row>
    <row r="38" spans="2:57" ht="14.4" customHeight="1">
      <c r="B38" s="16"/>
      <c r="AR38" s="16"/>
    </row>
    <row r="39" spans="2:57" ht="14.4" customHeight="1">
      <c r="B39" s="16"/>
      <c r="AR39" s="16"/>
    </row>
    <row r="40" spans="2:57" ht="14.4" customHeight="1">
      <c r="B40" s="16"/>
      <c r="AR40" s="16"/>
    </row>
    <row r="41" spans="2:57" ht="14.4" customHeight="1">
      <c r="B41" s="16"/>
      <c r="AR41" s="16"/>
    </row>
    <row r="42" spans="2:57" ht="14.4" customHeight="1">
      <c r="B42" s="16"/>
      <c r="AR42" s="16"/>
    </row>
    <row r="43" spans="2:57" ht="14.4" customHeight="1">
      <c r="B43" s="16"/>
      <c r="AR43" s="16"/>
    </row>
    <row r="44" spans="2:57" ht="14.4" customHeight="1">
      <c r="B44" s="16"/>
      <c r="AR44" s="16"/>
    </row>
    <row r="45" spans="2:57" ht="14.4" customHeight="1">
      <c r="B45" s="16"/>
      <c r="AR45" s="16"/>
    </row>
    <row r="46" spans="2:57" ht="14.4" customHeight="1">
      <c r="B46" s="16"/>
      <c r="AR46" s="16"/>
    </row>
    <row r="47" spans="2:57" ht="14.4" customHeight="1">
      <c r="B47" s="16"/>
      <c r="AR47" s="16"/>
    </row>
    <row r="48" spans="2:57" ht="14.4" customHeight="1">
      <c r="B48" s="16"/>
      <c r="AR48" s="16"/>
    </row>
    <row r="49" spans="2:44" s="1" customFormat="1" ht="14.4" customHeight="1">
      <c r="B49" s="28"/>
      <c r="D49" s="40" t="s">
        <v>47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48</v>
      </c>
      <c r="AI49" s="41"/>
      <c r="AJ49" s="41"/>
      <c r="AK49" s="41"/>
      <c r="AL49" s="41"/>
      <c r="AM49" s="41"/>
      <c r="AN49" s="41"/>
      <c r="AO49" s="41"/>
      <c r="AR49" s="28"/>
    </row>
    <row r="50" spans="2:44">
      <c r="B50" s="16"/>
      <c r="AR50" s="16"/>
    </row>
    <row r="51" spans="2:44">
      <c r="B51" s="16"/>
      <c r="AR51" s="16"/>
    </row>
    <row r="52" spans="2:44">
      <c r="B52" s="16"/>
      <c r="AR52" s="16"/>
    </row>
    <row r="53" spans="2:44">
      <c r="B53" s="16"/>
      <c r="AR53" s="16"/>
    </row>
    <row r="54" spans="2:44">
      <c r="B54" s="16"/>
      <c r="AR54" s="16"/>
    </row>
    <row r="55" spans="2:44">
      <c r="B55" s="16"/>
      <c r="AR55" s="16"/>
    </row>
    <row r="56" spans="2:44">
      <c r="B56" s="16"/>
      <c r="AR56" s="16"/>
    </row>
    <row r="57" spans="2:44">
      <c r="B57" s="16"/>
      <c r="AR57" s="16"/>
    </row>
    <row r="58" spans="2:44">
      <c r="B58" s="16"/>
      <c r="AR58" s="16"/>
    </row>
    <row r="59" spans="2:44">
      <c r="B59" s="16"/>
      <c r="AR59" s="16"/>
    </row>
    <row r="60" spans="2:44" s="1" customFormat="1" ht="13.2">
      <c r="B60" s="28"/>
      <c r="D60" s="42" t="s">
        <v>49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42" t="s">
        <v>50</v>
      </c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42" t="s">
        <v>49</v>
      </c>
      <c r="AI60" s="30"/>
      <c r="AJ60" s="30"/>
      <c r="AK60" s="30"/>
      <c r="AL60" s="30"/>
      <c r="AM60" s="42" t="s">
        <v>50</v>
      </c>
      <c r="AN60" s="30"/>
      <c r="AO60" s="30"/>
      <c r="AR60" s="28"/>
    </row>
    <row r="61" spans="2:44">
      <c r="B61" s="16"/>
      <c r="AR61" s="16"/>
    </row>
    <row r="62" spans="2:44">
      <c r="B62" s="16"/>
      <c r="AR62" s="16"/>
    </row>
    <row r="63" spans="2:44">
      <c r="B63" s="16"/>
      <c r="AR63" s="16"/>
    </row>
    <row r="64" spans="2:44" s="1" customFormat="1" ht="13.2">
      <c r="B64" s="28"/>
      <c r="D64" s="40" t="s">
        <v>51</v>
      </c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0" t="s">
        <v>52</v>
      </c>
      <c r="AI64" s="41"/>
      <c r="AJ64" s="41"/>
      <c r="AK64" s="41"/>
      <c r="AL64" s="41"/>
      <c r="AM64" s="41"/>
      <c r="AN64" s="41"/>
      <c r="AO64" s="41"/>
      <c r="AR64" s="28"/>
    </row>
    <row r="65" spans="2:44">
      <c r="B65" s="16"/>
      <c r="AR65" s="16"/>
    </row>
    <row r="66" spans="2:44">
      <c r="B66" s="16"/>
      <c r="AR66" s="16"/>
    </row>
    <row r="67" spans="2:44">
      <c r="B67" s="16"/>
      <c r="AR67" s="16"/>
    </row>
    <row r="68" spans="2:44">
      <c r="B68" s="16"/>
      <c r="AR68" s="16"/>
    </row>
    <row r="69" spans="2:44">
      <c r="B69" s="16"/>
      <c r="AR69" s="16"/>
    </row>
    <row r="70" spans="2:44">
      <c r="B70" s="16"/>
      <c r="AR70" s="16"/>
    </row>
    <row r="71" spans="2:44">
      <c r="B71" s="16"/>
      <c r="AR71" s="16"/>
    </row>
    <row r="72" spans="2:44">
      <c r="B72" s="16"/>
      <c r="AR72" s="16"/>
    </row>
    <row r="73" spans="2:44">
      <c r="B73" s="16"/>
      <c r="AR73" s="16"/>
    </row>
    <row r="74" spans="2:44">
      <c r="B74" s="16"/>
      <c r="AR74" s="16"/>
    </row>
    <row r="75" spans="2:44" s="1" customFormat="1" ht="13.2">
      <c r="B75" s="28"/>
      <c r="D75" s="42" t="s">
        <v>49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42" t="s">
        <v>50</v>
      </c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42" t="s">
        <v>49</v>
      </c>
      <c r="AI75" s="30"/>
      <c r="AJ75" s="30"/>
      <c r="AK75" s="30"/>
      <c r="AL75" s="30"/>
      <c r="AM75" s="42" t="s">
        <v>50</v>
      </c>
      <c r="AN75" s="30"/>
      <c r="AO75" s="30"/>
      <c r="AR75" s="28"/>
    </row>
    <row r="76" spans="2:44" s="1" customFormat="1">
      <c r="B76" s="28"/>
      <c r="AR76" s="28"/>
    </row>
    <row r="77" spans="2:44" s="1" customFormat="1" ht="6.9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  <c r="AR77" s="28"/>
    </row>
    <row r="81" spans="1:91" s="1" customFormat="1" ht="6.9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28"/>
    </row>
    <row r="82" spans="1:91" s="1" customFormat="1" ht="24.9" customHeight="1">
      <c r="B82" s="28"/>
      <c r="C82" s="17" t="s">
        <v>53</v>
      </c>
      <c r="AR82" s="28"/>
    </row>
    <row r="83" spans="1:91" s="1" customFormat="1" ht="6.9" customHeight="1">
      <c r="B83" s="28"/>
      <c r="AR83" s="28"/>
    </row>
    <row r="84" spans="1:91" s="3" customFormat="1" ht="12" customHeight="1">
      <c r="B84" s="47"/>
      <c r="C84" s="23" t="s">
        <v>12</v>
      </c>
      <c r="L84" s="3" t="str">
        <f>K5</f>
        <v>01</v>
      </c>
      <c r="AR84" s="47"/>
    </row>
    <row r="85" spans="1:91" s="4" customFormat="1" ht="36.9" customHeight="1">
      <c r="B85" s="48"/>
      <c r="C85" s="49" t="s">
        <v>15</v>
      </c>
      <c r="L85" s="184" t="str">
        <f>K6</f>
        <v>Miestne komunikácie Krásna</v>
      </c>
      <c r="M85" s="228"/>
      <c r="N85" s="228"/>
      <c r="O85" s="228"/>
      <c r="P85" s="228"/>
      <c r="Q85" s="228"/>
      <c r="R85" s="228"/>
      <c r="S85" s="228"/>
      <c r="T85" s="228"/>
      <c r="U85" s="228"/>
      <c r="V85" s="228"/>
      <c r="W85" s="228"/>
      <c r="X85" s="228"/>
      <c r="Y85" s="228"/>
      <c r="Z85" s="228"/>
      <c r="AA85" s="228"/>
      <c r="AB85" s="228"/>
      <c r="AC85" s="228"/>
      <c r="AD85" s="228"/>
      <c r="AE85" s="228"/>
      <c r="AF85" s="228"/>
      <c r="AG85" s="228"/>
      <c r="AH85" s="228"/>
      <c r="AI85" s="228"/>
      <c r="AJ85" s="228"/>
      <c r="AK85" s="228"/>
      <c r="AL85" s="228"/>
      <c r="AM85" s="228"/>
      <c r="AN85" s="228"/>
      <c r="AO85" s="228"/>
      <c r="AR85" s="48"/>
    </row>
    <row r="86" spans="1:91" s="1" customFormat="1" ht="6.9" customHeight="1">
      <c r="B86" s="28"/>
      <c r="AR86" s="28"/>
    </row>
    <row r="87" spans="1:91" s="1" customFormat="1" ht="12" customHeight="1">
      <c r="B87" s="28"/>
      <c r="C87" s="23" t="s">
        <v>19</v>
      </c>
      <c r="L87" s="50" t="str">
        <f>IF(K8="","",K8)</f>
        <v>Mestská časť Košice - Krásna</v>
      </c>
      <c r="AI87" s="23" t="s">
        <v>21</v>
      </c>
      <c r="AM87" s="229" t="str">
        <f>IF(AN8= "","",AN8)</f>
        <v>4. 3. 2026</v>
      </c>
      <c r="AN87" s="229"/>
      <c r="AR87" s="28"/>
    </row>
    <row r="88" spans="1:91" s="1" customFormat="1" ht="6.9" customHeight="1">
      <c r="B88" s="28"/>
      <c r="AR88" s="28"/>
    </row>
    <row r="89" spans="1:91" s="1" customFormat="1" ht="15.15" customHeight="1">
      <c r="B89" s="28"/>
      <c r="C89" s="23" t="s">
        <v>23</v>
      </c>
      <c r="L89" s="3" t="str">
        <f>IF(E11= "","",E11)</f>
        <v>Mestská časť Košice - Krásna, Opátska18, Košice</v>
      </c>
      <c r="AI89" s="23" t="s">
        <v>29</v>
      </c>
      <c r="AM89" s="230" t="str">
        <f>IF(E17="","",E17)</f>
        <v xml:space="preserve"> </v>
      </c>
      <c r="AN89" s="231"/>
      <c r="AO89" s="231"/>
      <c r="AP89" s="231"/>
      <c r="AR89" s="28"/>
      <c r="AS89" s="232" t="s">
        <v>54</v>
      </c>
      <c r="AT89" s="233"/>
      <c r="AU89" s="52"/>
      <c r="AV89" s="52"/>
      <c r="AW89" s="52"/>
      <c r="AX89" s="52"/>
      <c r="AY89" s="52"/>
      <c r="AZ89" s="52"/>
      <c r="BA89" s="52"/>
      <c r="BB89" s="52"/>
      <c r="BC89" s="52"/>
      <c r="BD89" s="53"/>
    </row>
    <row r="90" spans="1:91" s="1" customFormat="1" ht="15.15" customHeight="1">
      <c r="B90" s="28"/>
      <c r="C90" s="23" t="s">
        <v>27</v>
      </c>
      <c r="L90" s="3" t="str">
        <f>IF(E14= "Vyplň údaj","",E14)</f>
        <v/>
      </c>
      <c r="AI90" s="23" t="s">
        <v>32</v>
      </c>
      <c r="AM90" s="230" t="str">
        <f>IF(E20="","",E20)</f>
        <v xml:space="preserve"> </v>
      </c>
      <c r="AN90" s="231"/>
      <c r="AO90" s="231"/>
      <c r="AP90" s="231"/>
      <c r="AR90" s="28"/>
      <c r="AS90" s="234"/>
      <c r="AT90" s="235"/>
      <c r="BD90" s="55"/>
    </row>
    <row r="91" spans="1:91" s="1" customFormat="1" ht="10.8" customHeight="1">
      <c r="B91" s="28"/>
      <c r="AR91" s="28"/>
      <c r="AS91" s="234"/>
      <c r="AT91" s="235"/>
      <c r="BD91" s="55"/>
    </row>
    <row r="92" spans="1:91" s="1" customFormat="1" ht="29.25" customHeight="1">
      <c r="B92" s="28"/>
      <c r="C92" s="223" t="s">
        <v>55</v>
      </c>
      <c r="D92" s="224"/>
      <c r="E92" s="224"/>
      <c r="F92" s="224"/>
      <c r="G92" s="224"/>
      <c r="H92" s="56"/>
      <c r="I92" s="226" t="s">
        <v>56</v>
      </c>
      <c r="J92" s="224"/>
      <c r="K92" s="224"/>
      <c r="L92" s="224"/>
      <c r="M92" s="224"/>
      <c r="N92" s="224"/>
      <c r="O92" s="224"/>
      <c r="P92" s="224"/>
      <c r="Q92" s="224"/>
      <c r="R92" s="224"/>
      <c r="S92" s="224"/>
      <c r="T92" s="224"/>
      <c r="U92" s="224"/>
      <c r="V92" s="224"/>
      <c r="W92" s="224"/>
      <c r="X92" s="224"/>
      <c r="Y92" s="224"/>
      <c r="Z92" s="224"/>
      <c r="AA92" s="224"/>
      <c r="AB92" s="224"/>
      <c r="AC92" s="224"/>
      <c r="AD92" s="224"/>
      <c r="AE92" s="224"/>
      <c r="AF92" s="224"/>
      <c r="AG92" s="225" t="s">
        <v>57</v>
      </c>
      <c r="AH92" s="224"/>
      <c r="AI92" s="224"/>
      <c r="AJ92" s="224"/>
      <c r="AK92" s="224"/>
      <c r="AL92" s="224"/>
      <c r="AM92" s="224"/>
      <c r="AN92" s="226" t="s">
        <v>58</v>
      </c>
      <c r="AO92" s="224"/>
      <c r="AP92" s="227"/>
      <c r="AQ92" s="57" t="s">
        <v>59</v>
      </c>
      <c r="AR92" s="28"/>
      <c r="AS92" s="58" t="s">
        <v>60</v>
      </c>
      <c r="AT92" s="59" t="s">
        <v>61</v>
      </c>
      <c r="AU92" s="59" t="s">
        <v>62</v>
      </c>
      <c r="AV92" s="59" t="s">
        <v>63</v>
      </c>
      <c r="AW92" s="59" t="s">
        <v>64</v>
      </c>
      <c r="AX92" s="59" t="s">
        <v>65</v>
      </c>
      <c r="AY92" s="59" t="s">
        <v>66</v>
      </c>
      <c r="AZ92" s="59" t="s">
        <v>67</v>
      </c>
      <c r="BA92" s="59" t="s">
        <v>68</v>
      </c>
      <c r="BB92" s="59" t="s">
        <v>69</v>
      </c>
      <c r="BC92" s="59" t="s">
        <v>70</v>
      </c>
      <c r="BD92" s="60" t="s">
        <v>71</v>
      </c>
    </row>
    <row r="93" spans="1:91" s="1" customFormat="1" ht="10.8" customHeight="1">
      <c r="B93" s="28"/>
      <c r="AR93" s="28"/>
      <c r="AS93" s="61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3"/>
    </row>
    <row r="94" spans="1:91" s="5" customFormat="1" ht="32.4" customHeight="1">
      <c r="B94" s="62"/>
      <c r="C94" s="63" t="s">
        <v>72</v>
      </c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217">
        <f>ROUND(AG95+AG96,2)</f>
        <v>0</v>
      </c>
      <c r="AH94" s="217"/>
      <c r="AI94" s="217"/>
      <c r="AJ94" s="217"/>
      <c r="AK94" s="217"/>
      <c r="AL94" s="217"/>
      <c r="AM94" s="217"/>
      <c r="AN94" s="218">
        <f>SUM(AG94,AT94)</f>
        <v>0</v>
      </c>
      <c r="AO94" s="218"/>
      <c r="AP94" s="218"/>
      <c r="AQ94" s="66" t="s">
        <v>1</v>
      </c>
      <c r="AR94" s="62"/>
      <c r="AS94" s="67">
        <f>ROUND(AS95+AS96,2)</f>
        <v>0</v>
      </c>
      <c r="AT94" s="68">
        <f>ROUND(SUM(AV94:AW94),2)</f>
        <v>0</v>
      </c>
      <c r="AU94" s="69">
        <f>ROUND(AU95+AU96,5)</f>
        <v>0</v>
      </c>
      <c r="AV94" s="68">
        <f>ROUND(AZ94*L29,2)</f>
        <v>0</v>
      </c>
      <c r="AW94" s="68">
        <f>ROUND(BA94*L30,2)</f>
        <v>0</v>
      </c>
      <c r="AX94" s="68">
        <f>ROUND(BB94*L29,2)</f>
        <v>0</v>
      </c>
      <c r="AY94" s="68">
        <f>ROUND(BC94*L30,2)</f>
        <v>0</v>
      </c>
      <c r="AZ94" s="68">
        <f>ROUND(AZ95+AZ96,2)</f>
        <v>0</v>
      </c>
      <c r="BA94" s="68">
        <f>ROUND(BA95+BA96,2)</f>
        <v>0</v>
      </c>
      <c r="BB94" s="68">
        <f>ROUND(BB95+BB96,2)</f>
        <v>0</v>
      </c>
      <c r="BC94" s="68">
        <f>ROUND(BC95+BC96,2)</f>
        <v>0</v>
      </c>
      <c r="BD94" s="70">
        <f>ROUND(BD95+BD96,2)</f>
        <v>0</v>
      </c>
      <c r="BS94" s="71" t="s">
        <v>73</v>
      </c>
      <c r="BT94" s="71" t="s">
        <v>74</v>
      </c>
      <c r="BU94" s="72" t="s">
        <v>75</v>
      </c>
      <c r="BV94" s="71" t="s">
        <v>76</v>
      </c>
      <c r="BW94" s="71" t="s">
        <v>4</v>
      </c>
      <c r="BX94" s="71" t="s">
        <v>77</v>
      </c>
      <c r="CL94" s="71" t="s">
        <v>1</v>
      </c>
    </row>
    <row r="95" spans="1:91" s="6" customFormat="1" ht="16.5" customHeight="1">
      <c r="A95" s="73" t="s">
        <v>78</v>
      </c>
      <c r="B95" s="74"/>
      <c r="C95" s="75"/>
      <c r="D95" s="219" t="s">
        <v>13</v>
      </c>
      <c r="E95" s="219"/>
      <c r="F95" s="219"/>
      <c r="G95" s="219"/>
      <c r="H95" s="219"/>
      <c r="I95" s="76"/>
      <c r="J95" s="219" t="s">
        <v>79</v>
      </c>
      <c r="K95" s="219"/>
      <c r="L95" s="219"/>
      <c r="M95" s="219"/>
      <c r="N95" s="219"/>
      <c r="O95" s="219"/>
      <c r="P95" s="219"/>
      <c r="Q95" s="219"/>
      <c r="R95" s="219"/>
      <c r="S95" s="219"/>
      <c r="T95" s="219"/>
      <c r="U95" s="219"/>
      <c r="V95" s="219"/>
      <c r="W95" s="219"/>
      <c r="X95" s="219"/>
      <c r="Y95" s="219"/>
      <c r="Z95" s="219"/>
      <c r="AA95" s="219"/>
      <c r="AB95" s="219"/>
      <c r="AC95" s="219"/>
      <c r="AD95" s="219"/>
      <c r="AE95" s="219"/>
      <c r="AF95" s="219"/>
      <c r="AG95" s="220">
        <f>'01 - Rekonštrukcia chodní...'!J32</f>
        <v>0</v>
      </c>
      <c r="AH95" s="221"/>
      <c r="AI95" s="221"/>
      <c r="AJ95" s="221"/>
      <c r="AK95" s="221"/>
      <c r="AL95" s="221"/>
      <c r="AM95" s="221"/>
      <c r="AN95" s="220">
        <f>SUM(AG95,AT95)</f>
        <v>0</v>
      </c>
      <c r="AO95" s="221"/>
      <c r="AP95" s="221"/>
      <c r="AQ95" s="77" t="s">
        <v>80</v>
      </c>
      <c r="AR95" s="74"/>
      <c r="AS95" s="78">
        <v>0</v>
      </c>
      <c r="AT95" s="79">
        <f>ROUND(SUM(AV95:AW95),2)</f>
        <v>0</v>
      </c>
      <c r="AU95" s="80">
        <f>'01 - Rekonštrukcia chodní...'!P136</f>
        <v>0</v>
      </c>
      <c r="AV95" s="79">
        <f>'01 - Rekonštrukcia chodní...'!J35</f>
        <v>0</v>
      </c>
      <c r="AW95" s="79">
        <f>'01 - Rekonštrukcia chodní...'!J36</f>
        <v>0</v>
      </c>
      <c r="AX95" s="79">
        <f>'01 - Rekonštrukcia chodní...'!J37</f>
        <v>0</v>
      </c>
      <c r="AY95" s="79">
        <f>'01 - Rekonštrukcia chodní...'!J38</f>
        <v>0</v>
      </c>
      <c r="AZ95" s="79">
        <f>'01 - Rekonštrukcia chodní...'!F35</f>
        <v>0</v>
      </c>
      <c r="BA95" s="79">
        <f>'01 - Rekonštrukcia chodní...'!F36</f>
        <v>0</v>
      </c>
      <c r="BB95" s="79">
        <f>'01 - Rekonštrukcia chodní...'!F37</f>
        <v>0</v>
      </c>
      <c r="BC95" s="79">
        <f>'01 - Rekonštrukcia chodní...'!F38</f>
        <v>0</v>
      </c>
      <c r="BD95" s="81">
        <f>'01 - Rekonštrukcia chodní...'!F39</f>
        <v>0</v>
      </c>
      <c r="BT95" s="82" t="s">
        <v>81</v>
      </c>
      <c r="BV95" s="82" t="s">
        <v>76</v>
      </c>
      <c r="BW95" s="82" t="s">
        <v>82</v>
      </c>
      <c r="BX95" s="82" t="s">
        <v>4</v>
      </c>
      <c r="CL95" s="82" t="s">
        <v>83</v>
      </c>
      <c r="CM95" s="82" t="s">
        <v>74</v>
      </c>
    </row>
    <row r="96" spans="1:91" s="6" customFormat="1" ht="24.75" customHeight="1">
      <c r="B96" s="74"/>
      <c r="C96" s="75"/>
      <c r="D96" s="219" t="s">
        <v>84</v>
      </c>
      <c r="E96" s="219"/>
      <c r="F96" s="219"/>
      <c r="G96" s="219"/>
      <c r="H96" s="219"/>
      <c r="I96" s="76"/>
      <c r="J96" s="219" t="s">
        <v>539</v>
      </c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  <c r="W96" s="219"/>
      <c r="X96" s="219"/>
      <c r="Y96" s="219"/>
      <c r="Z96" s="219"/>
      <c r="AA96" s="219"/>
      <c r="AB96" s="219"/>
      <c r="AC96" s="219"/>
      <c r="AD96" s="219"/>
      <c r="AE96" s="219"/>
      <c r="AF96" s="219"/>
      <c r="AG96" s="222">
        <f>ROUND(SUM(AG97:AG98),2)</f>
        <v>0</v>
      </c>
      <c r="AH96" s="221"/>
      <c r="AI96" s="221"/>
      <c r="AJ96" s="221"/>
      <c r="AK96" s="221"/>
      <c r="AL96" s="221"/>
      <c r="AM96" s="221"/>
      <c r="AN96" s="220">
        <f>SUM(AG96,AT96)</f>
        <v>0</v>
      </c>
      <c r="AO96" s="221"/>
      <c r="AP96" s="221"/>
      <c r="AQ96" s="77" t="s">
        <v>80</v>
      </c>
      <c r="AR96" s="74"/>
      <c r="AS96" s="78">
        <f>ROUND(SUM(AS97:AS98),2)</f>
        <v>0</v>
      </c>
      <c r="AT96" s="79">
        <f>ROUND(SUM(AV96:AW96),2)</f>
        <v>0</v>
      </c>
      <c r="AU96" s="80">
        <f>ROUND(SUM(AU97:AU98),5)</f>
        <v>0</v>
      </c>
      <c r="AV96" s="79">
        <f>ROUND(AZ96*L29,2)</f>
        <v>0</v>
      </c>
      <c r="AW96" s="79">
        <f>ROUND(BA96*L30,2)</f>
        <v>0</v>
      </c>
      <c r="AX96" s="79">
        <f>ROUND(BB96*L29,2)</f>
        <v>0</v>
      </c>
      <c r="AY96" s="79">
        <f>ROUND(BC96*L30,2)</f>
        <v>0</v>
      </c>
      <c r="AZ96" s="79">
        <f>ROUND(SUM(AZ97:AZ98),2)</f>
        <v>0</v>
      </c>
      <c r="BA96" s="79">
        <f>ROUND(SUM(BA97:BA98),2)</f>
        <v>0</v>
      </c>
      <c r="BB96" s="79">
        <f>ROUND(SUM(BB97:BB98),2)</f>
        <v>0</v>
      </c>
      <c r="BC96" s="79">
        <f>ROUND(SUM(BC97:BC98),2)</f>
        <v>0</v>
      </c>
      <c r="BD96" s="81">
        <f>ROUND(SUM(BD97:BD98),2)</f>
        <v>0</v>
      </c>
      <c r="BS96" s="82" t="s">
        <v>73</v>
      </c>
      <c r="BT96" s="82" t="s">
        <v>81</v>
      </c>
      <c r="BU96" s="82" t="s">
        <v>75</v>
      </c>
      <c r="BV96" s="82" t="s">
        <v>76</v>
      </c>
      <c r="BW96" s="82" t="s">
        <v>85</v>
      </c>
      <c r="BX96" s="82" t="s">
        <v>4</v>
      </c>
      <c r="CL96" s="82" t="s">
        <v>1</v>
      </c>
      <c r="CM96" s="82" t="s">
        <v>74</v>
      </c>
    </row>
    <row r="97" spans="1:90" s="3" customFormat="1" ht="23.25" customHeight="1">
      <c r="A97" s="73" t="s">
        <v>78</v>
      </c>
      <c r="B97" s="47"/>
      <c r="C97" s="9"/>
      <c r="D97" s="9"/>
      <c r="E97" s="216" t="s">
        <v>86</v>
      </c>
      <c r="F97" s="216"/>
      <c r="G97" s="216"/>
      <c r="H97" s="216"/>
      <c r="I97" s="216"/>
      <c r="J97" s="9"/>
      <c r="K97" s="216" t="s">
        <v>87</v>
      </c>
      <c r="L97" s="216"/>
      <c r="M97" s="216"/>
      <c r="N97" s="216"/>
      <c r="O97" s="216"/>
      <c r="P97" s="216"/>
      <c r="Q97" s="216"/>
      <c r="R97" s="216"/>
      <c r="S97" s="216"/>
      <c r="T97" s="216"/>
      <c r="U97" s="216"/>
      <c r="V97" s="216"/>
      <c r="W97" s="216"/>
      <c r="X97" s="216"/>
      <c r="Y97" s="216"/>
      <c r="Z97" s="216"/>
      <c r="AA97" s="216"/>
      <c r="AB97" s="216"/>
      <c r="AC97" s="216"/>
      <c r="AD97" s="216"/>
      <c r="AE97" s="216"/>
      <c r="AF97" s="216"/>
      <c r="AG97" s="214">
        <f>'Časť 4 - Ukrajinská od Ba...'!J34</f>
        <v>0</v>
      </c>
      <c r="AH97" s="215"/>
      <c r="AI97" s="215"/>
      <c r="AJ97" s="215"/>
      <c r="AK97" s="215"/>
      <c r="AL97" s="215"/>
      <c r="AM97" s="215"/>
      <c r="AN97" s="214">
        <f>SUM(AG97,AT97)</f>
        <v>0</v>
      </c>
      <c r="AO97" s="215"/>
      <c r="AP97" s="215"/>
      <c r="AQ97" s="83" t="s">
        <v>88</v>
      </c>
      <c r="AR97" s="47"/>
      <c r="AS97" s="84">
        <v>0</v>
      </c>
      <c r="AT97" s="85">
        <f>ROUND(SUM(AV97:AW97),2)</f>
        <v>0</v>
      </c>
      <c r="AU97" s="86">
        <f>'Časť 4 - Ukrajinská od Ba...'!P142</f>
        <v>0</v>
      </c>
      <c r="AV97" s="85">
        <f>'Časť 4 - Ukrajinská od Ba...'!J37</f>
        <v>0</v>
      </c>
      <c r="AW97" s="85">
        <f>'Časť 4 - Ukrajinská od Ba...'!J38</f>
        <v>0</v>
      </c>
      <c r="AX97" s="85">
        <f>'Časť 4 - Ukrajinská od Ba...'!J39</f>
        <v>0</v>
      </c>
      <c r="AY97" s="85">
        <f>'Časť 4 - Ukrajinská od Ba...'!J40</f>
        <v>0</v>
      </c>
      <c r="AZ97" s="85">
        <f>'Časť 4 - Ukrajinská od Ba...'!F37</f>
        <v>0</v>
      </c>
      <c r="BA97" s="85">
        <f>'Časť 4 - Ukrajinská od Ba...'!F38</f>
        <v>0</v>
      </c>
      <c r="BB97" s="85">
        <f>'Časť 4 - Ukrajinská od Ba...'!F39</f>
        <v>0</v>
      </c>
      <c r="BC97" s="85">
        <f>'Časť 4 - Ukrajinská od Ba...'!F40</f>
        <v>0</v>
      </c>
      <c r="BD97" s="87">
        <f>'Časť 4 - Ukrajinská od Ba...'!F41</f>
        <v>0</v>
      </c>
      <c r="BT97" s="21" t="s">
        <v>89</v>
      </c>
      <c r="BV97" s="21" t="s">
        <v>76</v>
      </c>
      <c r="BW97" s="21" t="s">
        <v>90</v>
      </c>
      <c r="BX97" s="21" t="s">
        <v>85</v>
      </c>
      <c r="CL97" s="21" t="s">
        <v>30</v>
      </c>
    </row>
    <row r="98" spans="1:90" s="3" customFormat="1" ht="23.25" customHeight="1">
      <c r="A98" s="73" t="s">
        <v>78</v>
      </c>
      <c r="B98" s="47"/>
      <c r="C98" s="9"/>
      <c r="D98" s="9"/>
      <c r="E98" s="216" t="s">
        <v>91</v>
      </c>
      <c r="F98" s="216"/>
      <c r="G98" s="216"/>
      <c r="H98" s="216"/>
      <c r="I98" s="216"/>
      <c r="J98" s="9"/>
      <c r="K98" s="216" t="s">
        <v>92</v>
      </c>
      <c r="L98" s="216"/>
      <c r="M98" s="216"/>
      <c r="N98" s="216"/>
      <c r="O98" s="216"/>
      <c r="P98" s="216"/>
      <c r="Q98" s="216"/>
      <c r="R98" s="216"/>
      <c r="S98" s="216"/>
      <c r="T98" s="216"/>
      <c r="U98" s="216"/>
      <c r="V98" s="216"/>
      <c r="W98" s="216"/>
      <c r="X98" s="216"/>
      <c r="Y98" s="216"/>
      <c r="Z98" s="216"/>
      <c r="AA98" s="216"/>
      <c r="AB98" s="216"/>
      <c r="AC98" s="216"/>
      <c r="AD98" s="216"/>
      <c r="AE98" s="216"/>
      <c r="AF98" s="216"/>
      <c r="AG98" s="214">
        <f>'Časť 5 - Ukrajinská od mo...'!J34</f>
        <v>0</v>
      </c>
      <c r="AH98" s="215"/>
      <c r="AI98" s="215"/>
      <c r="AJ98" s="215"/>
      <c r="AK98" s="215"/>
      <c r="AL98" s="215"/>
      <c r="AM98" s="215"/>
      <c r="AN98" s="214">
        <f>SUM(AG98,AT98)</f>
        <v>0</v>
      </c>
      <c r="AO98" s="215"/>
      <c r="AP98" s="215"/>
      <c r="AQ98" s="83" t="s">
        <v>88</v>
      </c>
      <c r="AR98" s="47"/>
      <c r="AS98" s="88">
        <v>0</v>
      </c>
      <c r="AT98" s="89">
        <f>ROUND(SUM(AV98:AW98),2)</f>
        <v>0</v>
      </c>
      <c r="AU98" s="90">
        <f>'Časť 5 - Ukrajinská od mo...'!P142</f>
        <v>0</v>
      </c>
      <c r="AV98" s="89">
        <f>'Časť 5 - Ukrajinská od mo...'!J37</f>
        <v>0</v>
      </c>
      <c r="AW98" s="89">
        <f>'Časť 5 - Ukrajinská od mo...'!J38</f>
        <v>0</v>
      </c>
      <c r="AX98" s="89">
        <f>'Časť 5 - Ukrajinská od mo...'!J39</f>
        <v>0</v>
      </c>
      <c r="AY98" s="89">
        <f>'Časť 5 - Ukrajinská od mo...'!J40</f>
        <v>0</v>
      </c>
      <c r="AZ98" s="89">
        <f>'Časť 5 - Ukrajinská od mo...'!F37</f>
        <v>0</v>
      </c>
      <c r="BA98" s="89">
        <f>'Časť 5 - Ukrajinská od mo...'!F38</f>
        <v>0</v>
      </c>
      <c r="BB98" s="89">
        <f>'Časť 5 - Ukrajinská od mo...'!F39</f>
        <v>0</v>
      </c>
      <c r="BC98" s="89">
        <f>'Časť 5 - Ukrajinská od mo...'!F40</f>
        <v>0</v>
      </c>
      <c r="BD98" s="91">
        <f>'Časť 5 - Ukrajinská od mo...'!F41</f>
        <v>0</v>
      </c>
      <c r="BT98" s="21" t="s">
        <v>89</v>
      </c>
      <c r="BV98" s="21" t="s">
        <v>76</v>
      </c>
      <c r="BW98" s="21" t="s">
        <v>93</v>
      </c>
      <c r="BX98" s="21" t="s">
        <v>85</v>
      </c>
      <c r="CL98" s="21" t="s">
        <v>30</v>
      </c>
    </row>
    <row r="99" spans="1:90" s="1" customFormat="1" ht="30" customHeight="1">
      <c r="B99" s="28"/>
      <c r="AR99" s="28"/>
    </row>
    <row r="100" spans="1:90" s="1" customFormat="1" ht="6.9" customHeight="1">
      <c r="B100" s="43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  <c r="AM100" s="44"/>
      <c r="AN100" s="44"/>
      <c r="AO100" s="44"/>
      <c r="AP100" s="44"/>
      <c r="AQ100" s="44"/>
      <c r="AR100" s="28"/>
    </row>
  </sheetData>
  <mergeCells count="54">
    <mergeCell ref="AS89:AT91"/>
    <mergeCell ref="AM90:AP90"/>
    <mergeCell ref="C92:G92"/>
    <mergeCell ref="AG92:AM92"/>
    <mergeCell ref="AN92:AP92"/>
    <mergeCell ref="I92:AF92"/>
    <mergeCell ref="AN95:AP95"/>
    <mergeCell ref="D95:H95"/>
    <mergeCell ref="J95:AF95"/>
    <mergeCell ref="AG95:AM95"/>
    <mergeCell ref="E98:I98"/>
    <mergeCell ref="K98:AF98"/>
    <mergeCell ref="AG94:AM94"/>
    <mergeCell ref="AN94:AP94"/>
    <mergeCell ref="D96:H96"/>
    <mergeCell ref="J96:AF96"/>
    <mergeCell ref="AN96:AP96"/>
    <mergeCell ref="AG96:AM96"/>
    <mergeCell ref="K97:AF97"/>
    <mergeCell ref="AN97:AP97"/>
    <mergeCell ref="E97:I97"/>
    <mergeCell ref="AG97:AM97"/>
    <mergeCell ref="W30:AE30"/>
    <mergeCell ref="AK30:AO30"/>
    <mergeCell ref="L30:P30"/>
    <mergeCell ref="W31:AE31"/>
    <mergeCell ref="AG98:AM98"/>
    <mergeCell ref="AN98:AP98"/>
    <mergeCell ref="L85:AO85"/>
    <mergeCell ref="AM87:AN87"/>
    <mergeCell ref="AM89:AP89"/>
    <mergeCell ref="AK26:AO26"/>
    <mergeCell ref="L28:P28"/>
    <mergeCell ref="W28:AE28"/>
    <mergeCell ref="AK28:AO28"/>
    <mergeCell ref="AK29:AO29"/>
    <mergeCell ref="W29:AE29"/>
    <mergeCell ref="L29:P29"/>
    <mergeCell ref="AR2:BE2"/>
    <mergeCell ref="L33:P33"/>
    <mergeCell ref="W33:AE33"/>
    <mergeCell ref="AK33:AO33"/>
    <mergeCell ref="AK35:AO35"/>
    <mergeCell ref="X35:AB35"/>
    <mergeCell ref="L31:P31"/>
    <mergeCell ref="AK31:AO31"/>
    <mergeCell ref="L32:P32"/>
    <mergeCell ref="W32:AE32"/>
    <mergeCell ref="AK32:AO32"/>
    <mergeCell ref="BE5:BE34"/>
    <mergeCell ref="K5:AO5"/>
    <mergeCell ref="K6:AO6"/>
    <mergeCell ref="E14:AJ14"/>
    <mergeCell ref="E23:AN23"/>
  </mergeCells>
  <hyperlinks>
    <hyperlink ref="A95" location="'01 - Rekonštrukcia chodní...'!C2" display="/" xr:uid="{00000000-0004-0000-0000-000000000000}"/>
    <hyperlink ref="A97" location="'Časť 4 - Ukrajinská od Ba...'!C2" display="/" xr:uid="{00000000-0004-0000-0000-000001000000}"/>
    <hyperlink ref="A98" location="'Časť 5 - Ukrajinská od mo...'!C2" display="/" xr:uid="{00000000-0004-0000-0000-000002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210"/>
  <sheetViews>
    <sheetView showGridLines="0" workbookViewId="0"/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86" t="s">
        <v>5</v>
      </c>
      <c r="M2" s="187"/>
      <c r="N2" s="187"/>
      <c r="O2" s="187"/>
      <c r="P2" s="187"/>
      <c r="Q2" s="187"/>
      <c r="R2" s="187"/>
      <c r="S2" s="187"/>
      <c r="T2" s="187"/>
      <c r="U2" s="187"/>
      <c r="V2" s="187"/>
      <c r="AT2" s="13" t="s">
        <v>82</v>
      </c>
    </row>
    <row r="3" spans="2:46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74</v>
      </c>
    </row>
    <row r="4" spans="2:46" ht="24.9" customHeight="1">
      <c r="B4" s="16"/>
      <c r="D4" s="17" t="s">
        <v>94</v>
      </c>
      <c r="L4" s="16"/>
      <c r="M4" s="92" t="s">
        <v>9</v>
      </c>
      <c r="AT4" s="13" t="s">
        <v>3</v>
      </c>
    </row>
    <row r="5" spans="2:46" ht="6.9" customHeight="1">
      <c r="B5" s="16"/>
      <c r="L5" s="16"/>
    </row>
    <row r="6" spans="2:46" ht="12" customHeight="1">
      <c r="B6" s="16"/>
      <c r="D6" s="23" t="s">
        <v>15</v>
      </c>
      <c r="L6" s="16"/>
    </row>
    <row r="7" spans="2:46" ht="16.5" customHeight="1">
      <c r="B7" s="16"/>
      <c r="E7" s="190" t="str">
        <f>'Rekapitulácia stavby'!K6</f>
        <v>Miestne komunikácie Krásna</v>
      </c>
      <c r="F7" s="191"/>
      <c r="G7" s="191"/>
      <c r="H7" s="191"/>
      <c r="L7" s="16"/>
    </row>
    <row r="8" spans="2:46" s="1" customFormat="1" ht="12" customHeight="1">
      <c r="B8" s="28"/>
      <c r="D8" s="23" t="s">
        <v>95</v>
      </c>
      <c r="L8" s="28"/>
    </row>
    <row r="9" spans="2:46" s="1" customFormat="1" ht="16.5" customHeight="1">
      <c r="B9" s="28"/>
      <c r="E9" s="184" t="s">
        <v>96</v>
      </c>
      <c r="F9" s="185"/>
      <c r="G9" s="185"/>
      <c r="H9" s="185"/>
      <c r="L9" s="28"/>
    </row>
    <row r="10" spans="2:46" s="1" customFormat="1">
      <c r="B10" s="28"/>
      <c r="L10" s="28"/>
    </row>
    <row r="11" spans="2:46" s="1" customFormat="1" ht="12" customHeight="1">
      <c r="B11" s="28"/>
      <c r="D11" s="23" t="s">
        <v>17</v>
      </c>
      <c r="F11" s="21" t="s">
        <v>83</v>
      </c>
      <c r="I11" s="23" t="s">
        <v>18</v>
      </c>
      <c r="J11" s="21" t="s">
        <v>1</v>
      </c>
      <c r="L11" s="28"/>
    </row>
    <row r="12" spans="2:46" s="1" customFormat="1" ht="12" customHeight="1">
      <c r="B12" s="28"/>
      <c r="D12" s="23" t="s">
        <v>19</v>
      </c>
      <c r="F12" s="21" t="s">
        <v>20</v>
      </c>
      <c r="I12" s="23" t="s">
        <v>21</v>
      </c>
      <c r="J12" s="51" t="str">
        <f>'Rekapitulácia stavby'!AN8</f>
        <v>4. 3. 2026</v>
      </c>
      <c r="L12" s="28"/>
    </row>
    <row r="13" spans="2:46" s="1" customFormat="1" ht="10.8" customHeight="1">
      <c r="B13" s="28"/>
      <c r="L13" s="28"/>
    </row>
    <row r="14" spans="2:46" s="1" customFormat="1" ht="12" customHeight="1">
      <c r="B14" s="28"/>
      <c r="D14" s="23" t="s">
        <v>23</v>
      </c>
      <c r="I14" s="23" t="s">
        <v>24</v>
      </c>
      <c r="J14" s="21" t="s">
        <v>1</v>
      </c>
      <c r="L14" s="28"/>
    </row>
    <row r="15" spans="2:46" s="1" customFormat="1" ht="18" customHeight="1">
      <c r="B15" s="28"/>
      <c r="E15" s="21" t="s">
        <v>25</v>
      </c>
      <c r="I15" s="23" t="s">
        <v>26</v>
      </c>
      <c r="J15" s="21" t="s">
        <v>1</v>
      </c>
      <c r="L15" s="28"/>
    </row>
    <row r="16" spans="2:46" s="1" customFormat="1" ht="6.9" customHeight="1">
      <c r="B16" s="28"/>
      <c r="L16" s="28"/>
    </row>
    <row r="17" spans="2:12" s="1" customFormat="1" ht="12" customHeight="1">
      <c r="B17" s="28"/>
      <c r="D17" s="23" t="s">
        <v>27</v>
      </c>
      <c r="I17" s="23" t="s">
        <v>24</v>
      </c>
      <c r="J17" s="24" t="str">
        <f>'Rekapitulácia stavby'!AN13</f>
        <v>Vyplň údaj</v>
      </c>
      <c r="L17" s="28"/>
    </row>
    <row r="18" spans="2:12" s="1" customFormat="1" ht="18" customHeight="1">
      <c r="B18" s="28"/>
      <c r="E18" s="192" t="str">
        <f>'Rekapitulácia stavby'!E14</f>
        <v>Vyplň údaj</v>
      </c>
      <c r="F18" s="193"/>
      <c r="G18" s="193"/>
      <c r="H18" s="193"/>
      <c r="I18" s="23" t="s">
        <v>26</v>
      </c>
      <c r="J18" s="24" t="str">
        <f>'Rekapitulácia stavby'!AN14</f>
        <v>Vyplň údaj</v>
      </c>
      <c r="L18" s="28"/>
    </row>
    <row r="19" spans="2:12" s="1" customFormat="1" ht="6.9" customHeight="1">
      <c r="B19" s="28"/>
      <c r="L19" s="28"/>
    </row>
    <row r="20" spans="2:12" s="1" customFormat="1" ht="12" customHeight="1">
      <c r="B20" s="28"/>
      <c r="D20" s="23" t="s">
        <v>29</v>
      </c>
      <c r="I20" s="23" t="s">
        <v>24</v>
      </c>
      <c r="J20" s="21" t="str">
        <f>IF('Rekapitulácia stavby'!AN16="","",'Rekapitulácia stavby'!AN16)</f>
        <v/>
      </c>
      <c r="L20" s="28"/>
    </row>
    <row r="21" spans="2:12" s="1" customFormat="1" ht="18" customHeight="1">
      <c r="B21" s="28"/>
      <c r="E21" s="21" t="str">
        <f>IF('Rekapitulácia stavby'!E17="","",'Rekapitulácia stavby'!E17)</f>
        <v xml:space="preserve"> </v>
      </c>
      <c r="I21" s="23" t="s">
        <v>26</v>
      </c>
      <c r="J21" s="21" t="str">
        <f>IF('Rekapitulácia stavby'!AN17="","",'Rekapitulácia stavby'!AN17)</f>
        <v/>
      </c>
      <c r="L21" s="28"/>
    </row>
    <row r="22" spans="2:12" s="1" customFormat="1" ht="6.9" customHeight="1">
      <c r="B22" s="28"/>
      <c r="L22" s="28"/>
    </row>
    <row r="23" spans="2:12" s="1" customFormat="1" ht="12" customHeight="1">
      <c r="B23" s="28"/>
      <c r="D23" s="23" t="s">
        <v>32</v>
      </c>
      <c r="I23" s="23" t="s">
        <v>24</v>
      </c>
      <c r="J23" s="21" t="str">
        <f>IF('Rekapitulácia stavby'!AN19="","",'Rekapitulácia stavby'!AN19)</f>
        <v/>
      </c>
      <c r="L23" s="28"/>
    </row>
    <row r="24" spans="2:12" s="1" customFormat="1" ht="18" customHeight="1">
      <c r="B24" s="28"/>
      <c r="E24" s="21" t="str">
        <f>IF('Rekapitulácia stavby'!E20="","",'Rekapitulácia stavby'!E20)</f>
        <v xml:space="preserve"> </v>
      </c>
      <c r="I24" s="23" t="s">
        <v>26</v>
      </c>
      <c r="J24" s="21" t="str">
        <f>IF('Rekapitulácia stavby'!AN20="","",'Rekapitulácia stavby'!AN20)</f>
        <v/>
      </c>
      <c r="L24" s="28"/>
    </row>
    <row r="25" spans="2:12" s="1" customFormat="1" ht="6.9" customHeight="1">
      <c r="B25" s="28"/>
      <c r="L25" s="28"/>
    </row>
    <row r="26" spans="2:12" s="1" customFormat="1" ht="12" customHeight="1">
      <c r="B26" s="28"/>
      <c r="D26" s="23" t="s">
        <v>33</v>
      </c>
      <c r="L26" s="28"/>
    </row>
    <row r="27" spans="2:12" s="7" customFormat="1" ht="16.5" customHeight="1">
      <c r="B27" s="93"/>
      <c r="E27" s="194" t="s">
        <v>1</v>
      </c>
      <c r="F27" s="194"/>
      <c r="G27" s="194"/>
      <c r="H27" s="194"/>
      <c r="L27" s="93"/>
    </row>
    <row r="28" spans="2:12" s="1" customFormat="1" ht="6.9" customHeight="1">
      <c r="B28" s="28"/>
      <c r="L28" s="28"/>
    </row>
    <row r="29" spans="2:12" s="1" customFormat="1" ht="6.9" customHeight="1">
      <c r="B29" s="28"/>
      <c r="D29" s="52"/>
      <c r="E29" s="52"/>
      <c r="F29" s="52"/>
      <c r="G29" s="52"/>
      <c r="H29" s="52"/>
      <c r="I29" s="52"/>
      <c r="J29" s="52"/>
      <c r="K29" s="52"/>
      <c r="L29" s="28"/>
    </row>
    <row r="30" spans="2:12" s="1" customFormat="1" ht="14.4" customHeight="1">
      <c r="B30" s="28"/>
      <c r="D30" s="21" t="s">
        <v>97</v>
      </c>
      <c r="J30" s="94">
        <f>J96</f>
        <v>0</v>
      </c>
      <c r="L30" s="28"/>
    </row>
    <row r="31" spans="2:12" s="1" customFormat="1" ht="14.4" customHeight="1">
      <c r="B31" s="28"/>
      <c r="D31" s="95" t="s">
        <v>98</v>
      </c>
      <c r="J31" s="94">
        <f>J109</f>
        <v>0</v>
      </c>
      <c r="L31" s="28"/>
    </row>
    <row r="32" spans="2:12" s="1" customFormat="1" ht="25.35" customHeight="1">
      <c r="B32" s="28"/>
      <c r="D32" s="96" t="s">
        <v>34</v>
      </c>
      <c r="J32" s="65">
        <f>ROUND(J30 + J31, 2)</f>
        <v>0</v>
      </c>
      <c r="L32" s="28"/>
    </row>
    <row r="33" spans="2:12" s="1" customFormat="1" ht="6.9" customHeight="1">
      <c r="B33" s="28"/>
      <c r="D33" s="52"/>
      <c r="E33" s="52"/>
      <c r="F33" s="52"/>
      <c r="G33" s="52"/>
      <c r="H33" s="52"/>
      <c r="I33" s="52"/>
      <c r="J33" s="52"/>
      <c r="K33" s="52"/>
      <c r="L33" s="28"/>
    </row>
    <row r="34" spans="2:12" s="1" customFormat="1" ht="14.4" customHeight="1">
      <c r="B34" s="28"/>
      <c r="F34" s="31" t="s">
        <v>36</v>
      </c>
      <c r="I34" s="31" t="s">
        <v>35</v>
      </c>
      <c r="J34" s="31" t="s">
        <v>37</v>
      </c>
      <c r="L34" s="28"/>
    </row>
    <row r="35" spans="2:12" s="1" customFormat="1" ht="14.4" customHeight="1">
      <c r="B35" s="28"/>
      <c r="D35" s="54" t="s">
        <v>38</v>
      </c>
      <c r="E35" s="33" t="s">
        <v>39</v>
      </c>
      <c r="F35" s="97">
        <f>ROUND((SUM(BE109:BE116) + SUM(BE136:BE209)),  2)</f>
        <v>0</v>
      </c>
      <c r="G35" s="98"/>
      <c r="H35" s="98"/>
      <c r="I35" s="99">
        <v>0.23</v>
      </c>
      <c r="J35" s="97">
        <f>ROUND(((SUM(BE109:BE116) + SUM(BE136:BE209))*I35),  2)</f>
        <v>0</v>
      </c>
      <c r="L35" s="28"/>
    </row>
    <row r="36" spans="2:12" s="1" customFormat="1" ht="14.4" customHeight="1">
      <c r="B36" s="28"/>
      <c r="E36" s="33" t="s">
        <v>40</v>
      </c>
      <c r="F36" s="85">
        <f>ROUND((SUM(BF109:BF116) + SUM(BF136:BF209)),  2)</f>
        <v>0</v>
      </c>
      <c r="I36" s="100">
        <v>0.23</v>
      </c>
      <c r="J36" s="85">
        <f>ROUND(((SUM(BF109:BF116) + SUM(BF136:BF209))*I36),  2)</f>
        <v>0</v>
      </c>
      <c r="L36" s="28"/>
    </row>
    <row r="37" spans="2:12" s="1" customFormat="1" ht="14.4" hidden="1" customHeight="1">
      <c r="B37" s="28"/>
      <c r="E37" s="23" t="s">
        <v>41</v>
      </c>
      <c r="F37" s="85">
        <f>ROUND((SUM(BG109:BG116) + SUM(BG136:BG209)),  2)</f>
        <v>0</v>
      </c>
      <c r="I37" s="100">
        <v>0.23</v>
      </c>
      <c r="J37" s="85">
        <f>0</f>
        <v>0</v>
      </c>
      <c r="L37" s="28"/>
    </row>
    <row r="38" spans="2:12" s="1" customFormat="1" ht="14.4" hidden="1" customHeight="1">
      <c r="B38" s="28"/>
      <c r="E38" s="23" t="s">
        <v>42</v>
      </c>
      <c r="F38" s="85">
        <f>ROUND((SUM(BH109:BH116) + SUM(BH136:BH209)),  2)</f>
        <v>0</v>
      </c>
      <c r="I38" s="100">
        <v>0.23</v>
      </c>
      <c r="J38" s="85">
        <f>0</f>
        <v>0</v>
      </c>
      <c r="L38" s="28"/>
    </row>
    <row r="39" spans="2:12" s="1" customFormat="1" ht="14.4" hidden="1" customHeight="1">
      <c r="B39" s="28"/>
      <c r="E39" s="33" t="s">
        <v>43</v>
      </c>
      <c r="F39" s="97">
        <f>ROUND((SUM(BI109:BI116) + SUM(BI136:BI209)),  2)</f>
        <v>0</v>
      </c>
      <c r="G39" s="98"/>
      <c r="H39" s="98"/>
      <c r="I39" s="99">
        <v>0</v>
      </c>
      <c r="J39" s="97">
        <f>0</f>
        <v>0</v>
      </c>
      <c r="L39" s="28"/>
    </row>
    <row r="40" spans="2:12" s="1" customFormat="1" ht="6.9" customHeight="1">
      <c r="B40" s="28"/>
      <c r="L40" s="28"/>
    </row>
    <row r="41" spans="2:12" s="1" customFormat="1" ht="25.35" customHeight="1">
      <c r="B41" s="28"/>
      <c r="C41" s="101"/>
      <c r="D41" s="102" t="s">
        <v>44</v>
      </c>
      <c r="E41" s="56"/>
      <c r="F41" s="56"/>
      <c r="G41" s="103" t="s">
        <v>45</v>
      </c>
      <c r="H41" s="104" t="s">
        <v>46</v>
      </c>
      <c r="I41" s="56"/>
      <c r="J41" s="105">
        <f>SUM(J32:J39)</f>
        <v>0</v>
      </c>
      <c r="K41" s="106"/>
      <c r="L41" s="28"/>
    </row>
    <row r="42" spans="2:12" s="1" customFormat="1" ht="14.4" customHeight="1">
      <c r="B42" s="28"/>
      <c r="L42" s="28"/>
    </row>
    <row r="43" spans="2:12" ht="14.4" customHeight="1">
      <c r="B43" s="16"/>
      <c r="L43" s="16"/>
    </row>
    <row r="44" spans="2:12" ht="14.4" customHeight="1">
      <c r="B44" s="16"/>
      <c r="L44" s="16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8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28"/>
    </row>
    <row r="51" spans="2:12">
      <c r="B51" s="16"/>
      <c r="L51" s="16"/>
    </row>
    <row r="52" spans="2:12">
      <c r="B52" s="16"/>
      <c r="L52" s="16"/>
    </row>
    <row r="53" spans="2:12">
      <c r="B53" s="16"/>
      <c r="L53" s="16"/>
    </row>
    <row r="54" spans="2:12">
      <c r="B54" s="16"/>
      <c r="L54" s="16"/>
    </row>
    <row r="55" spans="2:12">
      <c r="B55" s="16"/>
      <c r="L55" s="16"/>
    </row>
    <row r="56" spans="2:12">
      <c r="B56" s="16"/>
      <c r="L56" s="16"/>
    </row>
    <row r="57" spans="2:12">
      <c r="B57" s="16"/>
      <c r="L57" s="16"/>
    </row>
    <row r="58" spans="2:12">
      <c r="B58" s="16"/>
      <c r="L58" s="16"/>
    </row>
    <row r="59" spans="2:12">
      <c r="B59" s="16"/>
      <c r="L59" s="16"/>
    </row>
    <row r="60" spans="2:12">
      <c r="B60" s="16"/>
      <c r="L60" s="16"/>
    </row>
    <row r="61" spans="2:12" s="1" customFormat="1" ht="13.2">
      <c r="B61" s="28"/>
      <c r="D61" s="42" t="s">
        <v>49</v>
      </c>
      <c r="E61" s="30"/>
      <c r="F61" s="107" t="s">
        <v>50</v>
      </c>
      <c r="G61" s="42" t="s">
        <v>49</v>
      </c>
      <c r="H61" s="30"/>
      <c r="I61" s="30"/>
      <c r="J61" s="108" t="s">
        <v>50</v>
      </c>
      <c r="K61" s="30"/>
      <c r="L61" s="28"/>
    </row>
    <row r="62" spans="2:12">
      <c r="B62" s="16"/>
      <c r="L62" s="16"/>
    </row>
    <row r="63" spans="2:12">
      <c r="B63" s="16"/>
      <c r="L63" s="16"/>
    </row>
    <row r="64" spans="2:12">
      <c r="B64" s="16"/>
      <c r="L64" s="16"/>
    </row>
    <row r="65" spans="2:12" s="1" customFormat="1" ht="13.2">
      <c r="B65" s="28"/>
      <c r="D65" s="40" t="s">
        <v>51</v>
      </c>
      <c r="E65" s="41"/>
      <c r="F65" s="41"/>
      <c r="G65" s="40" t="s">
        <v>52</v>
      </c>
      <c r="H65" s="41"/>
      <c r="I65" s="41"/>
      <c r="J65" s="41"/>
      <c r="K65" s="41"/>
      <c r="L65" s="28"/>
    </row>
    <row r="66" spans="2:12">
      <c r="B66" s="16"/>
      <c r="L66" s="16"/>
    </row>
    <row r="67" spans="2:12">
      <c r="B67" s="16"/>
      <c r="L67" s="16"/>
    </row>
    <row r="68" spans="2:12">
      <c r="B68" s="16"/>
      <c r="L68" s="16"/>
    </row>
    <row r="69" spans="2:12">
      <c r="B69" s="16"/>
      <c r="L69" s="16"/>
    </row>
    <row r="70" spans="2:12">
      <c r="B70" s="16"/>
      <c r="L70" s="16"/>
    </row>
    <row r="71" spans="2:12">
      <c r="B71" s="16"/>
      <c r="L71" s="16"/>
    </row>
    <row r="72" spans="2:12">
      <c r="B72" s="16"/>
      <c r="L72" s="16"/>
    </row>
    <row r="73" spans="2:12">
      <c r="B73" s="16"/>
      <c r="L73" s="16"/>
    </row>
    <row r="74" spans="2:12">
      <c r="B74" s="16"/>
      <c r="L74" s="16"/>
    </row>
    <row r="75" spans="2:12">
      <c r="B75" s="16"/>
      <c r="L75" s="16"/>
    </row>
    <row r="76" spans="2:12" s="1" customFormat="1" ht="13.2">
      <c r="B76" s="28"/>
      <c r="D76" s="42" t="s">
        <v>49</v>
      </c>
      <c r="E76" s="30"/>
      <c r="F76" s="107" t="s">
        <v>50</v>
      </c>
      <c r="G76" s="42" t="s">
        <v>49</v>
      </c>
      <c r="H76" s="30"/>
      <c r="I76" s="30"/>
      <c r="J76" s="108" t="s">
        <v>50</v>
      </c>
      <c r="K76" s="30"/>
      <c r="L76" s="28"/>
    </row>
    <row r="77" spans="2:12" s="1" customFormat="1" ht="14.4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81" spans="2:47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47" s="1" customFormat="1" ht="24.9" hidden="1" customHeight="1">
      <c r="B82" s="28"/>
      <c r="C82" s="17" t="s">
        <v>99</v>
      </c>
      <c r="L82" s="28"/>
    </row>
    <row r="83" spans="2:47" s="1" customFormat="1" ht="6.9" hidden="1" customHeight="1">
      <c r="B83" s="28"/>
      <c r="L83" s="28"/>
    </row>
    <row r="84" spans="2:47" s="1" customFormat="1" ht="12" hidden="1" customHeight="1">
      <c r="B84" s="28"/>
      <c r="C84" s="23" t="s">
        <v>15</v>
      </c>
      <c r="L84" s="28"/>
    </row>
    <row r="85" spans="2:47" s="1" customFormat="1" ht="16.5" hidden="1" customHeight="1">
      <c r="B85" s="28"/>
      <c r="E85" s="190" t="str">
        <f>E7</f>
        <v>Miestne komunikácie Krásna</v>
      </c>
      <c r="F85" s="191"/>
      <c r="G85" s="191"/>
      <c r="H85" s="191"/>
      <c r="L85" s="28"/>
    </row>
    <row r="86" spans="2:47" s="1" customFormat="1" ht="12" hidden="1" customHeight="1">
      <c r="B86" s="28"/>
      <c r="C86" s="23" t="s">
        <v>95</v>
      </c>
      <c r="L86" s="28"/>
    </row>
    <row r="87" spans="2:47" s="1" customFormat="1" ht="16.5" hidden="1" customHeight="1">
      <c r="B87" s="28"/>
      <c r="E87" s="184" t="str">
        <f>E9</f>
        <v>01 - Rekonštrukcia chodníka - Ulica k Majeru</v>
      </c>
      <c r="F87" s="185"/>
      <c r="G87" s="185"/>
      <c r="H87" s="185"/>
      <c r="L87" s="28"/>
    </row>
    <row r="88" spans="2:47" s="1" customFormat="1" ht="6.9" hidden="1" customHeight="1">
      <c r="B88" s="28"/>
      <c r="L88" s="28"/>
    </row>
    <row r="89" spans="2:47" s="1" customFormat="1" ht="12" hidden="1" customHeight="1">
      <c r="B89" s="28"/>
      <c r="C89" s="23" t="s">
        <v>19</v>
      </c>
      <c r="F89" s="21" t="str">
        <f>F12</f>
        <v>Mestská časť Košice - Krásna</v>
      </c>
      <c r="I89" s="23" t="s">
        <v>21</v>
      </c>
      <c r="J89" s="51" t="str">
        <f>IF(J12="","",J12)</f>
        <v>4. 3. 2026</v>
      </c>
      <c r="L89" s="28"/>
    </row>
    <row r="90" spans="2:47" s="1" customFormat="1" ht="6.9" hidden="1" customHeight="1">
      <c r="B90" s="28"/>
      <c r="L90" s="28"/>
    </row>
    <row r="91" spans="2:47" s="1" customFormat="1" ht="15.15" hidden="1" customHeight="1">
      <c r="B91" s="28"/>
      <c r="C91" s="23" t="s">
        <v>23</v>
      </c>
      <c r="F91" s="21" t="str">
        <f>E15</f>
        <v>Mestská časť Košice - Krásna, Opátska18, Košice</v>
      </c>
      <c r="I91" s="23" t="s">
        <v>29</v>
      </c>
      <c r="J91" s="26" t="str">
        <f>E21</f>
        <v xml:space="preserve"> </v>
      </c>
      <c r="L91" s="28"/>
    </row>
    <row r="92" spans="2:47" s="1" customFormat="1" ht="15.15" hidden="1" customHeight="1">
      <c r="B92" s="28"/>
      <c r="C92" s="23" t="s">
        <v>27</v>
      </c>
      <c r="F92" s="21" t="str">
        <f>IF(E18="","",E18)</f>
        <v>Vyplň údaj</v>
      </c>
      <c r="I92" s="23" t="s">
        <v>32</v>
      </c>
      <c r="J92" s="26" t="str">
        <f>E24</f>
        <v xml:space="preserve"> </v>
      </c>
      <c r="L92" s="28"/>
    </row>
    <row r="93" spans="2:47" s="1" customFormat="1" ht="10.35" hidden="1" customHeight="1">
      <c r="B93" s="28"/>
      <c r="L93" s="28"/>
    </row>
    <row r="94" spans="2:47" s="1" customFormat="1" ht="29.25" hidden="1" customHeight="1">
      <c r="B94" s="28"/>
      <c r="C94" s="109" t="s">
        <v>100</v>
      </c>
      <c r="D94" s="101"/>
      <c r="E94" s="101"/>
      <c r="F94" s="101"/>
      <c r="G94" s="101"/>
      <c r="H94" s="101"/>
      <c r="I94" s="101"/>
      <c r="J94" s="110" t="s">
        <v>101</v>
      </c>
      <c r="K94" s="101"/>
      <c r="L94" s="28"/>
    </row>
    <row r="95" spans="2:47" s="1" customFormat="1" ht="10.35" hidden="1" customHeight="1">
      <c r="B95" s="28"/>
      <c r="L95" s="28"/>
    </row>
    <row r="96" spans="2:47" s="1" customFormat="1" ht="22.8" hidden="1" customHeight="1">
      <c r="B96" s="28"/>
      <c r="C96" s="111" t="s">
        <v>102</v>
      </c>
      <c r="J96" s="65">
        <f>J136</f>
        <v>0</v>
      </c>
      <c r="L96" s="28"/>
      <c r="AU96" s="13" t="s">
        <v>103</v>
      </c>
    </row>
    <row r="97" spans="2:65" s="8" customFormat="1" ht="24.9" hidden="1" customHeight="1">
      <c r="B97" s="112"/>
      <c r="D97" s="113" t="s">
        <v>104</v>
      </c>
      <c r="E97" s="114"/>
      <c r="F97" s="114"/>
      <c r="G97" s="114"/>
      <c r="H97" s="114"/>
      <c r="I97" s="114"/>
      <c r="J97" s="115">
        <f>J137</f>
        <v>0</v>
      </c>
      <c r="L97" s="112"/>
    </row>
    <row r="98" spans="2:65" s="9" customFormat="1" ht="19.95" hidden="1" customHeight="1">
      <c r="B98" s="116"/>
      <c r="D98" s="117" t="s">
        <v>105</v>
      </c>
      <c r="E98" s="118"/>
      <c r="F98" s="118"/>
      <c r="G98" s="118"/>
      <c r="H98" s="118"/>
      <c r="I98" s="118"/>
      <c r="J98" s="119">
        <f>J138</f>
        <v>0</v>
      </c>
      <c r="L98" s="116"/>
    </row>
    <row r="99" spans="2:65" s="9" customFormat="1" ht="19.95" hidden="1" customHeight="1">
      <c r="B99" s="116"/>
      <c r="D99" s="117" t="s">
        <v>106</v>
      </c>
      <c r="E99" s="118"/>
      <c r="F99" s="118"/>
      <c r="G99" s="118"/>
      <c r="H99" s="118"/>
      <c r="I99" s="118"/>
      <c r="J99" s="119">
        <f>J150</f>
        <v>0</v>
      </c>
      <c r="L99" s="116"/>
    </row>
    <row r="100" spans="2:65" s="9" customFormat="1" ht="19.95" hidden="1" customHeight="1">
      <c r="B100" s="116"/>
      <c r="D100" s="117" t="s">
        <v>107</v>
      </c>
      <c r="E100" s="118"/>
      <c r="F100" s="118"/>
      <c r="G100" s="118"/>
      <c r="H100" s="118"/>
      <c r="I100" s="118"/>
      <c r="J100" s="119">
        <f>J157</f>
        <v>0</v>
      </c>
      <c r="L100" s="116"/>
    </row>
    <row r="101" spans="2:65" s="9" customFormat="1" ht="19.95" hidden="1" customHeight="1">
      <c r="B101" s="116"/>
      <c r="D101" s="117" t="s">
        <v>108</v>
      </c>
      <c r="E101" s="118"/>
      <c r="F101" s="118"/>
      <c r="G101" s="118"/>
      <c r="H101" s="118"/>
      <c r="I101" s="118"/>
      <c r="J101" s="119">
        <f>J159</f>
        <v>0</v>
      </c>
      <c r="L101" s="116"/>
    </row>
    <row r="102" spans="2:65" s="9" customFormat="1" ht="19.95" hidden="1" customHeight="1">
      <c r="B102" s="116"/>
      <c r="D102" s="117" t="s">
        <v>109</v>
      </c>
      <c r="E102" s="118"/>
      <c r="F102" s="118"/>
      <c r="G102" s="118"/>
      <c r="H102" s="118"/>
      <c r="I102" s="118"/>
      <c r="J102" s="119">
        <f>J171</f>
        <v>0</v>
      </c>
      <c r="L102" s="116"/>
    </row>
    <row r="103" spans="2:65" s="9" customFormat="1" ht="19.95" hidden="1" customHeight="1">
      <c r="B103" s="116"/>
      <c r="D103" s="117" t="s">
        <v>110</v>
      </c>
      <c r="E103" s="118"/>
      <c r="F103" s="118"/>
      <c r="G103" s="118"/>
      <c r="H103" s="118"/>
      <c r="I103" s="118"/>
      <c r="J103" s="119">
        <f>J175</f>
        <v>0</v>
      </c>
      <c r="L103" s="116"/>
    </row>
    <row r="104" spans="2:65" s="8" customFormat="1" ht="24.9" hidden="1" customHeight="1">
      <c r="B104" s="112"/>
      <c r="D104" s="113" t="s">
        <v>111</v>
      </c>
      <c r="E104" s="114"/>
      <c r="F104" s="114"/>
      <c r="G104" s="114"/>
      <c r="H104" s="114"/>
      <c r="I104" s="114"/>
      <c r="J104" s="115">
        <f>J203</f>
        <v>0</v>
      </c>
      <c r="L104" s="112"/>
    </row>
    <row r="105" spans="2:65" s="9" customFormat="1" ht="19.95" hidden="1" customHeight="1">
      <c r="B105" s="116"/>
      <c r="D105" s="117" t="s">
        <v>112</v>
      </c>
      <c r="E105" s="118"/>
      <c r="F105" s="118"/>
      <c r="G105" s="118"/>
      <c r="H105" s="118"/>
      <c r="I105" s="118"/>
      <c r="J105" s="119">
        <f>J204</f>
        <v>0</v>
      </c>
      <c r="L105" s="116"/>
    </row>
    <row r="106" spans="2:65" s="9" customFormat="1" ht="19.95" hidden="1" customHeight="1">
      <c r="B106" s="116"/>
      <c r="D106" s="117" t="s">
        <v>113</v>
      </c>
      <c r="E106" s="118"/>
      <c r="F106" s="118"/>
      <c r="G106" s="118"/>
      <c r="H106" s="118"/>
      <c r="I106" s="118"/>
      <c r="J106" s="119">
        <f>J207</f>
        <v>0</v>
      </c>
      <c r="L106" s="116"/>
    </row>
    <row r="107" spans="2:65" s="1" customFormat="1" ht="21.75" hidden="1" customHeight="1">
      <c r="B107" s="28"/>
      <c r="L107" s="28"/>
    </row>
    <row r="108" spans="2:65" s="1" customFormat="1" ht="6.9" hidden="1" customHeight="1">
      <c r="B108" s="28"/>
      <c r="L108" s="28"/>
    </row>
    <row r="109" spans="2:65" s="1" customFormat="1" ht="29.25" hidden="1" customHeight="1">
      <c r="B109" s="28"/>
      <c r="C109" s="111" t="s">
        <v>114</v>
      </c>
      <c r="J109" s="120">
        <f>ROUND(J110 + J111 + J112 + J113 + J114 + J115,2)</f>
        <v>0</v>
      </c>
      <c r="L109" s="28"/>
      <c r="N109" s="121" t="s">
        <v>38</v>
      </c>
    </row>
    <row r="110" spans="2:65" s="1" customFormat="1" ht="18" hidden="1" customHeight="1">
      <c r="B110" s="122"/>
      <c r="C110" s="123"/>
      <c r="D110" s="188" t="s">
        <v>115</v>
      </c>
      <c r="E110" s="189"/>
      <c r="F110" s="189"/>
      <c r="G110" s="123"/>
      <c r="H110" s="123"/>
      <c r="I110" s="123"/>
      <c r="J110" s="125">
        <v>0</v>
      </c>
      <c r="K110" s="123"/>
      <c r="L110" s="122"/>
      <c r="M110" s="123"/>
      <c r="N110" s="126" t="s">
        <v>40</v>
      </c>
      <c r="O110" s="123"/>
      <c r="P110" s="123"/>
      <c r="Q110" s="123"/>
      <c r="R110" s="123"/>
      <c r="S110" s="123"/>
      <c r="T110" s="123"/>
      <c r="U110" s="123"/>
      <c r="V110" s="123"/>
      <c r="W110" s="123"/>
      <c r="X110" s="123"/>
      <c r="Y110" s="123"/>
      <c r="Z110" s="123"/>
      <c r="AA110" s="123"/>
      <c r="AB110" s="123"/>
      <c r="AC110" s="123"/>
      <c r="AD110" s="123"/>
      <c r="AE110" s="123"/>
      <c r="AF110" s="123"/>
      <c r="AG110" s="123"/>
      <c r="AH110" s="123"/>
      <c r="AI110" s="123"/>
      <c r="AJ110" s="123"/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7" t="s">
        <v>116</v>
      </c>
      <c r="AZ110" s="123"/>
      <c r="BA110" s="123"/>
      <c r="BB110" s="123"/>
      <c r="BC110" s="123"/>
      <c r="BD110" s="123"/>
      <c r="BE110" s="128">
        <f t="shared" ref="BE110:BE115" si="0">IF(N110="základná",J110,0)</f>
        <v>0</v>
      </c>
      <c r="BF110" s="128">
        <f t="shared" ref="BF110:BF115" si="1">IF(N110="znížená",J110,0)</f>
        <v>0</v>
      </c>
      <c r="BG110" s="128">
        <f t="shared" ref="BG110:BG115" si="2">IF(N110="zákl. prenesená",J110,0)</f>
        <v>0</v>
      </c>
      <c r="BH110" s="128">
        <f t="shared" ref="BH110:BH115" si="3">IF(N110="zníž. prenesená",J110,0)</f>
        <v>0</v>
      </c>
      <c r="BI110" s="128">
        <f t="shared" ref="BI110:BI115" si="4">IF(N110="nulová",J110,0)</f>
        <v>0</v>
      </c>
      <c r="BJ110" s="127" t="s">
        <v>89</v>
      </c>
      <c r="BK110" s="123"/>
      <c r="BL110" s="123"/>
      <c r="BM110" s="123"/>
    </row>
    <row r="111" spans="2:65" s="1" customFormat="1" ht="18" hidden="1" customHeight="1">
      <c r="B111" s="122"/>
      <c r="C111" s="123"/>
      <c r="D111" s="188" t="s">
        <v>117</v>
      </c>
      <c r="E111" s="189"/>
      <c r="F111" s="189"/>
      <c r="G111" s="123"/>
      <c r="H111" s="123"/>
      <c r="I111" s="123"/>
      <c r="J111" s="125">
        <v>0</v>
      </c>
      <c r="K111" s="123"/>
      <c r="L111" s="122"/>
      <c r="M111" s="123"/>
      <c r="N111" s="126" t="s">
        <v>40</v>
      </c>
      <c r="O111" s="123"/>
      <c r="P111" s="123"/>
      <c r="Q111" s="123"/>
      <c r="R111" s="123"/>
      <c r="S111" s="123"/>
      <c r="T111" s="123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23"/>
      <c r="AE111" s="123"/>
      <c r="AF111" s="123"/>
      <c r="AG111" s="123"/>
      <c r="AH111" s="123"/>
      <c r="AI111" s="123"/>
      <c r="AJ111" s="123"/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7" t="s">
        <v>116</v>
      </c>
      <c r="AZ111" s="123"/>
      <c r="BA111" s="123"/>
      <c r="BB111" s="123"/>
      <c r="BC111" s="123"/>
      <c r="BD111" s="123"/>
      <c r="BE111" s="128">
        <f t="shared" si="0"/>
        <v>0</v>
      </c>
      <c r="BF111" s="128">
        <f t="shared" si="1"/>
        <v>0</v>
      </c>
      <c r="BG111" s="128">
        <f t="shared" si="2"/>
        <v>0</v>
      </c>
      <c r="BH111" s="128">
        <f t="shared" si="3"/>
        <v>0</v>
      </c>
      <c r="BI111" s="128">
        <f t="shared" si="4"/>
        <v>0</v>
      </c>
      <c r="BJ111" s="127" t="s">
        <v>89</v>
      </c>
      <c r="BK111" s="123"/>
      <c r="BL111" s="123"/>
      <c r="BM111" s="123"/>
    </row>
    <row r="112" spans="2:65" s="1" customFormat="1" ht="18" hidden="1" customHeight="1">
      <c r="B112" s="122"/>
      <c r="C112" s="123"/>
      <c r="D112" s="188" t="s">
        <v>118</v>
      </c>
      <c r="E112" s="189"/>
      <c r="F112" s="189"/>
      <c r="G112" s="123"/>
      <c r="H112" s="123"/>
      <c r="I112" s="123"/>
      <c r="J112" s="125">
        <v>0</v>
      </c>
      <c r="K112" s="123"/>
      <c r="L112" s="122"/>
      <c r="M112" s="123"/>
      <c r="N112" s="126" t="s">
        <v>40</v>
      </c>
      <c r="O112" s="123"/>
      <c r="P112" s="123"/>
      <c r="Q112" s="123"/>
      <c r="R112" s="123"/>
      <c r="S112" s="123"/>
      <c r="T112" s="123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23"/>
      <c r="AE112" s="123"/>
      <c r="AF112" s="123"/>
      <c r="AG112" s="123"/>
      <c r="AH112" s="123"/>
      <c r="AI112" s="123"/>
      <c r="AJ112" s="123"/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7" t="s">
        <v>116</v>
      </c>
      <c r="AZ112" s="123"/>
      <c r="BA112" s="123"/>
      <c r="BB112" s="123"/>
      <c r="BC112" s="123"/>
      <c r="BD112" s="123"/>
      <c r="BE112" s="128">
        <f t="shared" si="0"/>
        <v>0</v>
      </c>
      <c r="BF112" s="128">
        <f t="shared" si="1"/>
        <v>0</v>
      </c>
      <c r="BG112" s="128">
        <f t="shared" si="2"/>
        <v>0</v>
      </c>
      <c r="BH112" s="128">
        <f t="shared" si="3"/>
        <v>0</v>
      </c>
      <c r="BI112" s="128">
        <f t="shared" si="4"/>
        <v>0</v>
      </c>
      <c r="BJ112" s="127" t="s">
        <v>89</v>
      </c>
      <c r="BK112" s="123"/>
      <c r="BL112" s="123"/>
      <c r="BM112" s="123"/>
    </row>
    <row r="113" spans="2:65" s="1" customFormat="1" ht="18" hidden="1" customHeight="1">
      <c r="B113" s="122"/>
      <c r="C113" s="123"/>
      <c r="D113" s="188" t="s">
        <v>119</v>
      </c>
      <c r="E113" s="189"/>
      <c r="F113" s="189"/>
      <c r="G113" s="123"/>
      <c r="H113" s="123"/>
      <c r="I113" s="123"/>
      <c r="J113" s="125">
        <v>0</v>
      </c>
      <c r="K113" s="123"/>
      <c r="L113" s="122"/>
      <c r="M113" s="123"/>
      <c r="N113" s="126" t="s">
        <v>40</v>
      </c>
      <c r="O113" s="123"/>
      <c r="P113" s="123"/>
      <c r="Q113" s="123"/>
      <c r="R113" s="123"/>
      <c r="S113" s="123"/>
      <c r="T113" s="123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23"/>
      <c r="AE113" s="123"/>
      <c r="AF113" s="123"/>
      <c r="AG113" s="123"/>
      <c r="AH113" s="123"/>
      <c r="AI113" s="123"/>
      <c r="AJ113" s="123"/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7" t="s">
        <v>116</v>
      </c>
      <c r="AZ113" s="123"/>
      <c r="BA113" s="123"/>
      <c r="BB113" s="123"/>
      <c r="BC113" s="123"/>
      <c r="BD113" s="123"/>
      <c r="BE113" s="128">
        <f t="shared" si="0"/>
        <v>0</v>
      </c>
      <c r="BF113" s="128">
        <f t="shared" si="1"/>
        <v>0</v>
      </c>
      <c r="BG113" s="128">
        <f t="shared" si="2"/>
        <v>0</v>
      </c>
      <c r="BH113" s="128">
        <f t="shared" si="3"/>
        <v>0</v>
      </c>
      <c r="BI113" s="128">
        <f t="shared" si="4"/>
        <v>0</v>
      </c>
      <c r="BJ113" s="127" t="s">
        <v>89</v>
      </c>
      <c r="BK113" s="123"/>
      <c r="BL113" s="123"/>
      <c r="BM113" s="123"/>
    </row>
    <row r="114" spans="2:65" s="1" customFormat="1" ht="18" hidden="1" customHeight="1">
      <c r="B114" s="122"/>
      <c r="C114" s="123"/>
      <c r="D114" s="188" t="s">
        <v>120</v>
      </c>
      <c r="E114" s="189"/>
      <c r="F114" s="189"/>
      <c r="G114" s="123"/>
      <c r="H114" s="123"/>
      <c r="I114" s="123"/>
      <c r="J114" s="125">
        <v>0</v>
      </c>
      <c r="K114" s="123"/>
      <c r="L114" s="122"/>
      <c r="M114" s="123"/>
      <c r="N114" s="126" t="s">
        <v>40</v>
      </c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  <c r="AJ114" s="123"/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7" t="s">
        <v>116</v>
      </c>
      <c r="AZ114" s="123"/>
      <c r="BA114" s="123"/>
      <c r="BB114" s="123"/>
      <c r="BC114" s="123"/>
      <c r="BD114" s="123"/>
      <c r="BE114" s="128">
        <f t="shared" si="0"/>
        <v>0</v>
      </c>
      <c r="BF114" s="128">
        <f t="shared" si="1"/>
        <v>0</v>
      </c>
      <c r="BG114" s="128">
        <f t="shared" si="2"/>
        <v>0</v>
      </c>
      <c r="BH114" s="128">
        <f t="shared" si="3"/>
        <v>0</v>
      </c>
      <c r="BI114" s="128">
        <f t="shared" si="4"/>
        <v>0</v>
      </c>
      <c r="BJ114" s="127" t="s">
        <v>89</v>
      </c>
      <c r="BK114" s="123"/>
      <c r="BL114" s="123"/>
      <c r="BM114" s="123"/>
    </row>
    <row r="115" spans="2:65" s="1" customFormat="1" ht="18" hidden="1" customHeight="1">
      <c r="B115" s="122"/>
      <c r="C115" s="123"/>
      <c r="D115" s="124" t="s">
        <v>121</v>
      </c>
      <c r="E115" s="123"/>
      <c r="F115" s="123"/>
      <c r="G115" s="123"/>
      <c r="H115" s="123"/>
      <c r="I115" s="123"/>
      <c r="J115" s="125">
        <f>ROUND(J30*T115,2)</f>
        <v>0</v>
      </c>
      <c r="K115" s="123"/>
      <c r="L115" s="122"/>
      <c r="M115" s="123"/>
      <c r="N115" s="126" t="s">
        <v>40</v>
      </c>
      <c r="O115" s="123"/>
      <c r="P115" s="123"/>
      <c r="Q115" s="123"/>
      <c r="R115" s="123"/>
      <c r="S115" s="123"/>
      <c r="T115" s="123"/>
      <c r="U115" s="123"/>
      <c r="V115" s="123"/>
      <c r="W115" s="123"/>
      <c r="X115" s="123"/>
      <c r="Y115" s="123"/>
      <c r="Z115" s="123"/>
      <c r="AA115" s="123"/>
      <c r="AB115" s="123"/>
      <c r="AC115" s="123"/>
      <c r="AD115" s="123"/>
      <c r="AE115" s="123"/>
      <c r="AF115" s="123"/>
      <c r="AG115" s="123"/>
      <c r="AH115" s="123"/>
      <c r="AI115" s="123"/>
      <c r="AJ115" s="123"/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7" t="s">
        <v>122</v>
      </c>
      <c r="AZ115" s="123"/>
      <c r="BA115" s="123"/>
      <c r="BB115" s="123"/>
      <c r="BC115" s="123"/>
      <c r="BD115" s="123"/>
      <c r="BE115" s="128">
        <f t="shared" si="0"/>
        <v>0</v>
      </c>
      <c r="BF115" s="128">
        <f t="shared" si="1"/>
        <v>0</v>
      </c>
      <c r="BG115" s="128">
        <f t="shared" si="2"/>
        <v>0</v>
      </c>
      <c r="BH115" s="128">
        <f t="shared" si="3"/>
        <v>0</v>
      </c>
      <c r="BI115" s="128">
        <f t="shared" si="4"/>
        <v>0</v>
      </c>
      <c r="BJ115" s="127" t="s">
        <v>89</v>
      </c>
      <c r="BK115" s="123"/>
      <c r="BL115" s="123"/>
      <c r="BM115" s="123"/>
    </row>
    <row r="116" spans="2:65" s="1" customFormat="1" hidden="1">
      <c r="B116" s="28"/>
      <c r="L116" s="28"/>
    </row>
    <row r="117" spans="2:65" s="1" customFormat="1" ht="29.25" hidden="1" customHeight="1">
      <c r="B117" s="28"/>
      <c r="C117" s="129" t="s">
        <v>123</v>
      </c>
      <c r="D117" s="101"/>
      <c r="E117" s="101"/>
      <c r="F117" s="101"/>
      <c r="G117" s="101"/>
      <c r="H117" s="101"/>
      <c r="I117" s="101"/>
      <c r="J117" s="130">
        <f>ROUND(J96+J109,2)</f>
        <v>0</v>
      </c>
      <c r="K117" s="101"/>
      <c r="L117" s="28"/>
    </row>
    <row r="118" spans="2:65" s="1" customFormat="1" ht="6.9" hidden="1" customHeight="1">
      <c r="B118" s="43"/>
      <c r="C118" s="44"/>
      <c r="D118" s="44"/>
      <c r="E118" s="44"/>
      <c r="F118" s="44"/>
      <c r="G118" s="44"/>
      <c r="H118" s="44"/>
      <c r="I118" s="44"/>
      <c r="J118" s="44"/>
      <c r="K118" s="44"/>
      <c r="L118" s="28"/>
    </row>
    <row r="119" spans="2:65" hidden="1"/>
    <row r="120" spans="2:65" hidden="1"/>
    <row r="121" spans="2:65" hidden="1"/>
    <row r="122" spans="2:65" s="1" customFormat="1" ht="6.9" customHeight="1">
      <c r="B122" s="45"/>
      <c r="C122" s="46"/>
      <c r="D122" s="46"/>
      <c r="E122" s="46"/>
      <c r="F122" s="46"/>
      <c r="G122" s="46"/>
      <c r="H122" s="46"/>
      <c r="I122" s="46"/>
      <c r="J122" s="46"/>
      <c r="K122" s="46"/>
      <c r="L122" s="28"/>
    </row>
    <row r="123" spans="2:65" s="1" customFormat="1" ht="24.9" customHeight="1">
      <c r="B123" s="28"/>
      <c r="C123" s="17" t="s">
        <v>124</v>
      </c>
      <c r="L123" s="28"/>
    </row>
    <row r="124" spans="2:65" s="1" customFormat="1" ht="6.9" customHeight="1">
      <c r="B124" s="28"/>
      <c r="L124" s="28"/>
    </row>
    <row r="125" spans="2:65" s="1" customFormat="1" ht="12" customHeight="1">
      <c r="B125" s="28"/>
      <c r="C125" s="23" t="s">
        <v>15</v>
      </c>
      <c r="L125" s="28"/>
    </row>
    <row r="126" spans="2:65" s="1" customFormat="1" ht="16.5" customHeight="1">
      <c r="B126" s="28"/>
      <c r="E126" s="190" t="str">
        <f>E7</f>
        <v>Miestne komunikácie Krásna</v>
      </c>
      <c r="F126" s="191"/>
      <c r="G126" s="191"/>
      <c r="H126" s="191"/>
      <c r="L126" s="28"/>
    </row>
    <row r="127" spans="2:65" s="1" customFormat="1" ht="12" customHeight="1">
      <c r="B127" s="28"/>
      <c r="C127" s="23" t="s">
        <v>95</v>
      </c>
      <c r="L127" s="28"/>
    </row>
    <row r="128" spans="2:65" s="1" customFormat="1" ht="16.5" customHeight="1">
      <c r="B128" s="28"/>
      <c r="E128" s="184" t="str">
        <f>E9</f>
        <v>01 - Rekonštrukcia chodníka - Ulica k Majeru</v>
      </c>
      <c r="F128" s="185"/>
      <c r="G128" s="185"/>
      <c r="H128" s="185"/>
      <c r="L128" s="28"/>
    </row>
    <row r="129" spans="2:65" s="1" customFormat="1" ht="6.9" customHeight="1">
      <c r="B129" s="28"/>
      <c r="L129" s="28"/>
    </row>
    <row r="130" spans="2:65" s="1" customFormat="1" ht="12" customHeight="1">
      <c r="B130" s="28"/>
      <c r="C130" s="23" t="s">
        <v>19</v>
      </c>
      <c r="F130" s="21" t="str">
        <f>F12</f>
        <v>Mestská časť Košice - Krásna</v>
      </c>
      <c r="I130" s="23" t="s">
        <v>21</v>
      </c>
      <c r="J130" s="51" t="str">
        <f>IF(J12="","",J12)</f>
        <v>4. 3. 2026</v>
      </c>
      <c r="L130" s="28"/>
    </row>
    <row r="131" spans="2:65" s="1" customFormat="1" ht="6.9" customHeight="1">
      <c r="B131" s="28"/>
      <c r="L131" s="28"/>
    </row>
    <row r="132" spans="2:65" s="1" customFormat="1" ht="15.15" customHeight="1">
      <c r="B132" s="28"/>
      <c r="C132" s="23" t="s">
        <v>23</v>
      </c>
      <c r="F132" s="21" t="str">
        <f>E15</f>
        <v>Mestská časť Košice - Krásna, Opátska18, Košice</v>
      </c>
      <c r="I132" s="23" t="s">
        <v>29</v>
      </c>
      <c r="J132" s="26" t="str">
        <f>E21</f>
        <v xml:space="preserve"> </v>
      </c>
      <c r="L132" s="28"/>
    </row>
    <row r="133" spans="2:65" s="1" customFormat="1" ht="15.15" customHeight="1">
      <c r="B133" s="28"/>
      <c r="C133" s="23" t="s">
        <v>27</v>
      </c>
      <c r="F133" s="21" t="str">
        <f>IF(E18="","",E18)</f>
        <v>Vyplň údaj</v>
      </c>
      <c r="I133" s="23" t="s">
        <v>32</v>
      </c>
      <c r="J133" s="26" t="str">
        <f>E24</f>
        <v xml:space="preserve"> </v>
      </c>
      <c r="L133" s="28"/>
    </row>
    <row r="134" spans="2:65" s="1" customFormat="1" ht="10.35" customHeight="1">
      <c r="B134" s="28"/>
      <c r="L134" s="28"/>
    </row>
    <row r="135" spans="2:65" s="10" customFormat="1" ht="29.25" customHeight="1">
      <c r="B135" s="131"/>
      <c r="C135" s="132" t="s">
        <v>125</v>
      </c>
      <c r="D135" s="133" t="s">
        <v>59</v>
      </c>
      <c r="E135" s="133" t="s">
        <v>55</v>
      </c>
      <c r="F135" s="133" t="s">
        <v>56</v>
      </c>
      <c r="G135" s="133" t="s">
        <v>126</v>
      </c>
      <c r="H135" s="133" t="s">
        <v>127</v>
      </c>
      <c r="I135" s="133" t="s">
        <v>128</v>
      </c>
      <c r="J135" s="134" t="s">
        <v>101</v>
      </c>
      <c r="K135" s="135" t="s">
        <v>129</v>
      </c>
      <c r="L135" s="131"/>
      <c r="M135" s="58" t="s">
        <v>1</v>
      </c>
      <c r="N135" s="59" t="s">
        <v>38</v>
      </c>
      <c r="O135" s="59" t="s">
        <v>130</v>
      </c>
      <c r="P135" s="59" t="s">
        <v>131</v>
      </c>
      <c r="Q135" s="59" t="s">
        <v>132</v>
      </c>
      <c r="R135" s="59" t="s">
        <v>133</v>
      </c>
      <c r="S135" s="59" t="s">
        <v>134</v>
      </c>
      <c r="T135" s="60" t="s">
        <v>135</v>
      </c>
    </row>
    <row r="136" spans="2:65" s="1" customFormat="1" ht="22.8" customHeight="1">
      <c r="B136" s="28"/>
      <c r="C136" s="63" t="s">
        <v>97</v>
      </c>
      <c r="J136" s="136">
        <f>BK136</f>
        <v>0</v>
      </c>
      <c r="L136" s="28"/>
      <c r="M136" s="61"/>
      <c r="N136" s="52"/>
      <c r="O136" s="52"/>
      <c r="P136" s="137">
        <f>P137+P203</f>
        <v>0</v>
      </c>
      <c r="Q136" s="52"/>
      <c r="R136" s="137">
        <f>R137+R203</f>
        <v>549.26648488000001</v>
      </c>
      <c r="S136" s="52"/>
      <c r="T136" s="138">
        <f>T137+T203</f>
        <v>205.44199999999998</v>
      </c>
      <c r="AT136" s="13" t="s">
        <v>73</v>
      </c>
      <c r="AU136" s="13" t="s">
        <v>103</v>
      </c>
      <c r="BK136" s="139">
        <f>BK137+BK203</f>
        <v>0</v>
      </c>
    </row>
    <row r="137" spans="2:65" s="11" customFormat="1" ht="25.95" customHeight="1">
      <c r="B137" s="140"/>
      <c r="D137" s="141" t="s">
        <v>73</v>
      </c>
      <c r="E137" s="142" t="s">
        <v>136</v>
      </c>
      <c r="F137" s="142" t="s">
        <v>137</v>
      </c>
      <c r="I137" s="143"/>
      <c r="J137" s="144">
        <f>BK137</f>
        <v>0</v>
      </c>
      <c r="L137" s="140"/>
      <c r="M137" s="145"/>
      <c r="P137" s="146">
        <f>P138+P150+P157+P159+P171+P175</f>
        <v>0</v>
      </c>
      <c r="R137" s="146">
        <f>R138+R150+R157+R159+R171+R175</f>
        <v>549.17308168</v>
      </c>
      <c r="T137" s="147">
        <f>T138+T150+T157+T159+T171+T175</f>
        <v>205.44199999999998</v>
      </c>
      <c r="AR137" s="141" t="s">
        <v>81</v>
      </c>
      <c r="AT137" s="148" t="s">
        <v>73</v>
      </c>
      <c r="AU137" s="148" t="s">
        <v>74</v>
      </c>
      <c r="AY137" s="141" t="s">
        <v>138</v>
      </c>
      <c r="BK137" s="149">
        <f>BK138+BK150+BK157+BK159+BK171+BK175</f>
        <v>0</v>
      </c>
    </row>
    <row r="138" spans="2:65" s="11" customFormat="1" ht="22.8" customHeight="1">
      <c r="B138" s="140"/>
      <c r="D138" s="141" t="s">
        <v>73</v>
      </c>
      <c r="E138" s="150" t="s">
        <v>81</v>
      </c>
      <c r="F138" s="150" t="s">
        <v>139</v>
      </c>
      <c r="I138" s="143"/>
      <c r="J138" s="151">
        <f>BK138</f>
        <v>0</v>
      </c>
      <c r="L138" s="140"/>
      <c r="M138" s="145"/>
      <c r="P138" s="146">
        <f>SUM(P139:P149)</f>
        <v>0</v>
      </c>
      <c r="R138" s="146">
        <f>SUM(R139:R149)</f>
        <v>0</v>
      </c>
      <c r="T138" s="147">
        <f>SUM(T139:T149)</f>
        <v>199.76299999999998</v>
      </c>
      <c r="AR138" s="141" t="s">
        <v>81</v>
      </c>
      <c r="AT138" s="148" t="s">
        <v>73</v>
      </c>
      <c r="AU138" s="148" t="s">
        <v>81</v>
      </c>
      <c r="AY138" s="141" t="s">
        <v>138</v>
      </c>
      <c r="BK138" s="149">
        <f>SUM(BK139:BK149)</f>
        <v>0</v>
      </c>
    </row>
    <row r="139" spans="2:65" s="1" customFormat="1" ht="24.15" customHeight="1">
      <c r="B139" s="122"/>
      <c r="C139" s="152" t="s">
        <v>81</v>
      </c>
      <c r="D139" s="152" t="s">
        <v>140</v>
      </c>
      <c r="E139" s="153" t="s">
        <v>141</v>
      </c>
      <c r="F139" s="154" t="s">
        <v>142</v>
      </c>
      <c r="G139" s="155" t="s">
        <v>143</v>
      </c>
      <c r="H139" s="156">
        <v>455</v>
      </c>
      <c r="I139" s="157"/>
      <c r="J139" s="158">
        <f t="shared" ref="J139:J149" si="5">ROUND(I139*H139,2)</f>
        <v>0</v>
      </c>
      <c r="K139" s="159"/>
      <c r="L139" s="28"/>
      <c r="M139" s="160" t="s">
        <v>1</v>
      </c>
      <c r="N139" s="121" t="s">
        <v>40</v>
      </c>
      <c r="P139" s="161">
        <f t="shared" ref="P139:P149" si="6">O139*H139</f>
        <v>0</v>
      </c>
      <c r="Q139" s="161">
        <v>0</v>
      </c>
      <c r="R139" s="161">
        <f t="shared" ref="R139:R149" si="7">Q139*H139</f>
        <v>0</v>
      </c>
      <c r="S139" s="161">
        <v>0.41699999999999998</v>
      </c>
      <c r="T139" s="162">
        <f t="shared" ref="T139:T149" si="8">S139*H139</f>
        <v>189.73499999999999</v>
      </c>
      <c r="AR139" s="163" t="s">
        <v>144</v>
      </c>
      <c r="AT139" s="163" t="s">
        <v>140</v>
      </c>
      <c r="AU139" s="163" t="s">
        <v>89</v>
      </c>
      <c r="AY139" s="13" t="s">
        <v>138</v>
      </c>
      <c r="BE139" s="164">
        <f t="shared" ref="BE139:BE149" si="9">IF(N139="základná",J139,0)</f>
        <v>0</v>
      </c>
      <c r="BF139" s="164">
        <f t="shared" ref="BF139:BF149" si="10">IF(N139="znížená",J139,0)</f>
        <v>0</v>
      </c>
      <c r="BG139" s="164">
        <f t="shared" ref="BG139:BG149" si="11">IF(N139="zákl. prenesená",J139,0)</f>
        <v>0</v>
      </c>
      <c r="BH139" s="164">
        <f t="shared" ref="BH139:BH149" si="12">IF(N139="zníž. prenesená",J139,0)</f>
        <v>0</v>
      </c>
      <c r="BI139" s="164">
        <f t="shared" ref="BI139:BI149" si="13">IF(N139="nulová",J139,0)</f>
        <v>0</v>
      </c>
      <c r="BJ139" s="13" t="s">
        <v>89</v>
      </c>
      <c r="BK139" s="164">
        <f t="shared" ref="BK139:BK149" si="14">ROUND(I139*H139,2)</f>
        <v>0</v>
      </c>
      <c r="BL139" s="13" t="s">
        <v>144</v>
      </c>
      <c r="BM139" s="163" t="s">
        <v>89</v>
      </c>
    </row>
    <row r="140" spans="2:65" s="1" customFormat="1" ht="24.15" customHeight="1">
      <c r="B140" s="122"/>
      <c r="C140" s="152" t="s">
        <v>89</v>
      </c>
      <c r="D140" s="152" t="s">
        <v>140</v>
      </c>
      <c r="E140" s="153" t="s">
        <v>145</v>
      </c>
      <c r="F140" s="154" t="s">
        <v>146</v>
      </c>
      <c r="G140" s="155" t="s">
        <v>143</v>
      </c>
      <c r="H140" s="156">
        <v>4</v>
      </c>
      <c r="I140" s="157"/>
      <c r="J140" s="158">
        <f t="shared" si="5"/>
        <v>0</v>
      </c>
      <c r="K140" s="159"/>
      <c r="L140" s="28"/>
      <c r="M140" s="160" t="s">
        <v>1</v>
      </c>
      <c r="N140" s="121" t="s">
        <v>40</v>
      </c>
      <c r="P140" s="161">
        <f t="shared" si="6"/>
        <v>0</v>
      </c>
      <c r="Q140" s="161">
        <v>0</v>
      </c>
      <c r="R140" s="161">
        <f t="shared" si="7"/>
        <v>0</v>
      </c>
      <c r="S140" s="161">
        <v>0.23499999999999999</v>
      </c>
      <c r="T140" s="162">
        <f t="shared" si="8"/>
        <v>0.94</v>
      </c>
      <c r="AR140" s="163" t="s">
        <v>144</v>
      </c>
      <c r="AT140" s="163" t="s">
        <v>140</v>
      </c>
      <c r="AU140" s="163" t="s">
        <v>89</v>
      </c>
      <c r="AY140" s="13" t="s">
        <v>138</v>
      </c>
      <c r="BE140" s="164">
        <f t="shared" si="9"/>
        <v>0</v>
      </c>
      <c r="BF140" s="164">
        <f t="shared" si="10"/>
        <v>0</v>
      </c>
      <c r="BG140" s="164">
        <f t="shared" si="11"/>
        <v>0</v>
      </c>
      <c r="BH140" s="164">
        <f t="shared" si="12"/>
        <v>0</v>
      </c>
      <c r="BI140" s="164">
        <f t="shared" si="13"/>
        <v>0</v>
      </c>
      <c r="BJ140" s="13" t="s">
        <v>89</v>
      </c>
      <c r="BK140" s="164">
        <f t="shared" si="14"/>
        <v>0</v>
      </c>
      <c r="BL140" s="13" t="s">
        <v>144</v>
      </c>
      <c r="BM140" s="163" t="s">
        <v>144</v>
      </c>
    </row>
    <row r="141" spans="2:65" s="1" customFormat="1" ht="24.15" customHeight="1">
      <c r="B141" s="122"/>
      <c r="C141" s="152" t="s">
        <v>147</v>
      </c>
      <c r="D141" s="152" t="s">
        <v>140</v>
      </c>
      <c r="E141" s="153" t="s">
        <v>148</v>
      </c>
      <c r="F141" s="154" t="s">
        <v>149</v>
      </c>
      <c r="G141" s="155" t="s">
        <v>143</v>
      </c>
      <c r="H141" s="156">
        <v>4</v>
      </c>
      <c r="I141" s="157"/>
      <c r="J141" s="158">
        <f t="shared" si="5"/>
        <v>0</v>
      </c>
      <c r="K141" s="159"/>
      <c r="L141" s="28"/>
      <c r="M141" s="160" t="s">
        <v>1</v>
      </c>
      <c r="N141" s="121" t="s">
        <v>40</v>
      </c>
      <c r="P141" s="161">
        <f t="shared" si="6"/>
        <v>0</v>
      </c>
      <c r="Q141" s="161">
        <v>0</v>
      </c>
      <c r="R141" s="161">
        <f t="shared" si="7"/>
        <v>0</v>
      </c>
      <c r="S141" s="161">
        <v>0.16</v>
      </c>
      <c r="T141" s="162">
        <f t="shared" si="8"/>
        <v>0.64</v>
      </c>
      <c r="AR141" s="163" t="s">
        <v>144</v>
      </c>
      <c r="AT141" s="163" t="s">
        <v>140</v>
      </c>
      <c r="AU141" s="163" t="s">
        <v>89</v>
      </c>
      <c r="AY141" s="13" t="s">
        <v>138</v>
      </c>
      <c r="BE141" s="164">
        <f t="shared" si="9"/>
        <v>0</v>
      </c>
      <c r="BF141" s="164">
        <f t="shared" si="10"/>
        <v>0</v>
      </c>
      <c r="BG141" s="164">
        <f t="shared" si="11"/>
        <v>0</v>
      </c>
      <c r="BH141" s="164">
        <f t="shared" si="12"/>
        <v>0</v>
      </c>
      <c r="BI141" s="164">
        <f t="shared" si="13"/>
        <v>0</v>
      </c>
      <c r="BJ141" s="13" t="s">
        <v>89</v>
      </c>
      <c r="BK141" s="164">
        <f t="shared" si="14"/>
        <v>0</v>
      </c>
      <c r="BL141" s="13" t="s">
        <v>144</v>
      </c>
      <c r="BM141" s="163" t="s">
        <v>150</v>
      </c>
    </row>
    <row r="142" spans="2:65" s="1" customFormat="1" ht="24.15" customHeight="1">
      <c r="B142" s="122"/>
      <c r="C142" s="152" t="s">
        <v>144</v>
      </c>
      <c r="D142" s="152" t="s">
        <v>140</v>
      </c>
      <c r="E142" s="153" t="s">
        <v>151</v>
      </c>
      <c r="F142" s="154" t="s">
        <v>152</v>
      </c>
      <c r="G142" s="155" t="s">
        <v>143</v>
      </c>
      <c r="H142" s="156">
        <v>66</v>
      </c>
      <c r="I142" s="157"/>
      <c r="J142" s="158">
        <f t="shared" si="5"/>
        <v>0</v>
      </c>
      <c r="K142" s="159"/>
      <c r="L142" s="28"/>
      <c r="M142" s="160" t="s">
        <v>1</v>
      </c>
      <c r="N142" s="121" t="s">
        <v>40</v>
      </c>
      <c r="P142" s="161">
        <f t="shared" si="6"/>
        <v>0</v>
      </c>
      <c r="Q142" s="161">
        <v>0</v>
      </c>
      <c r="R142" s="161">
        <f t="shared" si="7"/>
        <v>0</v>
      </c>
      <c r="S142" s="161">
        <v>0.128</v>
      </c>
      <c r="T142" s="162">
        <f t="shared" si="8"/>
        <v>8.4480000000000004</v>
      </c>
      <c r="AR142" s="163" t="s">
        <v>144</v>
      </c>
      <c r="AT142" s="163" t="s">
        <v>140</v>
      </c>
      <c r="AU142" s="163" t="s">
        <v>89</v>
      </c>
      <c r="AY142" s="13" t="s">
        <v>138</v>
      </c>
      <c r="BE142" s="164">
        <f t="shared" si="9"/>
        <v>0</v>
      </c>
      <c r="BF142" s="164">
        <f t="shared" si="10"/>
        <v>0</v>
      </c>
      <c r="BG142" s="164">
        <f t="shared" si="11"/>
        <v>0</v>
      </c>
      <c r="BH142" s="164">
        <f t="shared" si="12"/>
        <v>0</v>
      </c>
      <c r="BI142" s="164">
        <f t="shared" si="13"/>
        <v>0</v>
      </c>
      <c r="BJ142" s="13" t="s">
        <v>89</v>
      </c>
      <c r="BK142" s="164">
        <f t="shared" si="14"/>
        <v>0</v>
      </c>
      <c r="BL142" s="13" t="s">
        <v>144</v>
      </c>
      <c r="BM142" s="163" t="s">
        <v>153</v>
      </c>
    </row>
    <row r="143" spans="2:65" s="1" customFormat="1" ht="24.15" customHeight="1">
      <c r="B143" s="122"/>
      <c r="C143" s="152" t="s">
        <v>154</v>
      </c>
      <c r="D143" s="152" t="s">
        <v>140</v>
      </c>
      <c r="E143" s="153" t="s">
        <v>155</v>
      </c>
      <c r="F143" s="154" t="s">
        <v>156</v>
      </c>
      <c r="G143" s="155" t="s">
        <v>157</v>
      </c>
      <c r="H143" s="156">
        <v>102</v>
      </c>
      <c r="I143" s="157"/>
      <c r="J143" s="158">
        <f t="shared" si="5"/>
        <v>0</v>
      </c>
      <c r="K143" s="159"/>
      <c r="L143" s="28"/>
      <c r="M143" s="160" t="s">
        <v>1</v>
      </c>
      <c r="N143" s="121" t="s">
        <v>40</v>
      </c>
      <c r="P143" s="161">
        <f t="shared" si="6"/>
        <v>0</v>
      </c>
      <c r="Q143" s="161">
        <v>0</v>
      </c>
      <c r="R143" s="161">
        <f t="shared" si="7"/>
        <v>0</v>
      </c>
      <c r="S143" s="161">
        <v>0</v>
      </c>
      <c r="T143" s="162">
        <f t="shared" si="8"/>
        <v>0</v>
      </c>
      <c r="AR143" s="163" t="s">
        <v>144</v>
      </c>
      <c r="AT143" s="163" t="s">
        <v>140</v>
      </c>
      <c r="AU143" s="163" t="s">
        <v>89</v>
      </c>
      <c r="AY143" s="13" t="s">
        <v>138</v>
      </c>
      <c r="BE143" s="164">
        <f t="shared" si="9"/>
        <v>0</v>
      </c>
      <c r="BF143" s="164">
        <f t="shared" si="10"/>
        <v>0</v>
      </c>
      <c r="BG143" s="164">
        <f t="shared" si="11"/>
        <v>0</v>
      </c>
      <c r="BH143" s="164">
        <f t="shared" si="12"/>
        <v>0</v>
      </c>
      <c r="BI143" s="164">
        <f t="shared" si="13"/>
        <v>0</v>
      </c>
      <c r="BJ143" s="13" t="s">
        <v>89</v>
      </c>
      <c r="BK143" s="164">
        <f t="shared" si="14"/>
        <v>0</v>
      </c>
      <c r="BL143" s="13" t="s">
        <v>144</v>
      </c>
      <c r="BM143" s="163" t="s">
        <v>158</v>
      </c>
    </row>
    <row r="144" spans="2:65" s="1" customFormat="1" ht="16.5" customHeight="1">
      <c r="B144" s="122"/>
      <c r="C144" s="152" t="s">
        <v>150</v>
      </c>
      <c r="D144" s="152" t="s">
        <v>140</v>
      </c>
      <c r="E144" s="153" t="s">
        <v>159</v>
      </c>
      <c r="F144" s="154" t="s">
        <v>160</v>
      </c>
      <c r="G144" s="155" t="s">
        <v>157</v>
      </c>
      <c r="H144" s="156">
        <v>102</v>
      </c>
      <c r="I144" s="157"/>
      <c r="J144" s="158">
        <f t="shared" si="5"/>
        <v>0</v>
      </c>
      <c r="K144" s="159"/>
      <c r="L144" s="28"/>
      <c r="M144" s="160" t="s">
        <v>1</v>
      </c>
      <c r="N144" s="121" t="s">
        <v>40</v>
      </c>
      <c r="P144" s="161">
        <f t="shared" si="6"/>
        <v>0</v>
      </c>
      <c r="Q144" s="161">
        <v>0</v>
      </c>
      <c r="R144" s="161">
        <f t="shared" si="7"/>
        <v>0</v>
      </c>
      <c r="S144" s="161">
        <v>0</v>
      </c>
      <c r="T144" s="162">
        <f t="shared" si="8"/>
        <v>0</v>
      </c>
      <c r="AR144" s="163" t="s">
        <v>144</v>
      </c>
      <c r="AT144" s="163" t="s">
        <v>140</v>
      </c>
      <c r="AU144" s="163" t="s">
        <v>89</v>
      </c>
      <c r="AY144" s="13" t="s">
        <v>138</v>
      </c>
      <c r="BE144" s="164">
        <f t="shared" si="9"/>
        <v>0</v>
      </c>
      <c r="BF144" s="164">
        <f t="shared" si="10"/>
        <v>0</v>
      </c>
      <c r="BG144" s="164">
        <f t="shared" si="11"/>
        <v>0</v>
      </c>
      <c r="BH144" s="164">
        <f t="shared" si="12"/>
        <v>0</v>
      </c>
      <c r="BI144" s="164">
        <f t="shared" si="13"/>
        <v>0</v>
      </c>
      <c r="BJ144" s="13" t="s">
        <v>89</v>
      </c>
      <c r="BK144" s="164">
        <f t="shared" si="14"/>
        <v>0</v>
      </c>
      <c r="BL144" s="13" t="s">
        <v>144</v>
      </c>
      <c r="BM144" s="163" t="s">
        <v>161</v>
      </c>
    </row>
    <row r="145" spans="2:65" s="1" customFormat="1" ht="21.75" customHeight="1">
      <c r="B145" s="122"/>
      <c r="C145" s="152" t="s">
        <v>162</v>
      </c>
      <c r="D145" s="152" t="s">
        <v>140</v>
      </c>
      <c r="E145" s="153" t="s">
        <v>163</v>
      </c>
      <c r="F145" s="154" t="s">
        <v>164</v>
      </c>
      <c r="G145" s="155" t="s">
        <v>157</v>
      </c>
      <c r="H145" s="156">
        <v>2.98</v>
      </c>
      <c r="I145" s="157"/>
      <c r="J145" s="158">
        <f t="shared" si="5"/>
        <v>0</v>
      </c>
      <c r="K145" s="159"/>
      <c r="L145" s="28"/>
      <c r="M145" s="160" t="s">
        <v>1</v>
      </c>
      <c r="N145" s="121" t="s">
        <v>40</v>
      </c>
      <c r="P145" s="161">
        <f t="shared" si="6"/>
        <v>0</v>
      </c>
      <c r="Q145" s="161">
        <v>0</v>
      </c>
      <c r="R145" s="161">
        <f t="shared" si="7"/>
        <v>0</v>
      </c>
      <c r="S145" s="161">
        <v>0</v>
      </c>
      <c r="T145" s="162">
        <f t="shared" si="8"/>
        <v>0</v>
      </c>
      <c r="AR145" s="163" t="s">
        <v>144</v>
      </c>
      <c r="AT145" s="163" t="s">
        <v>140</v>
      </c>
      <c r="AU145" s="163" t="s">
        <v>89</v>
      </c>
      <c r="AY145" s="13" t="s">
        <v>138</v>
      </c>
      <c r="BE145" s="164">
        <f t="shared" si="9"/>
        <v>0</v>
      </c>
      <c r="BF145" s="164">
        <f t="shared" si="10"/>
        <v>0</v>
      </c>
      <c r="BG145" s="164">
        <f t="shared" si="11"/>
        <v>0</v>
      </c>
      <c r="BH145" s="164">
        <f t="shared" si="12"/>
        <v>0</v>
      </c>
      <c r="BI145" s="164">
        <f t="shared" si="13"/>
        <v>0</v>
      </c>
      <c r="BJ145" s="13" t="s">
        <v>89</v>
      </c>
      <c r="BK145" s="164">
        <f t="shared" si="14"/>
        <v>0</v>
      </c>
      <c r="BL145" s="13" t="s">
        <v>144</v>
      </c>
      <c r="BM145" s="163" t="s">
        <v>165</v>
      </c>
    </row>
    <row r="146" spans="2:65" s="1" customFormat="1" ht="24.15" customHeight="1">
      <c r="B146" s="122"/>
      <c r="C146" s="152" t="s">
        <v>153</v>
      </c>
      <c r="D146" s="152" t="s">
        <v>140</v>
      </c>
      <c r="E146" s="153" t="s">
        <v>166</v>
      </c>
      <c r="F146" s="154" t="s">
        <v>167</v>
      </c>
      <c r="G146" s="155" t="s">
        <v>157</v>
      </c>
      <c r="H146" s="156">
        <v>2.98</v>
      </c>
      <c r="I146" s="157"/>
      <c r="J146" s="158">
        <f t="shared" si="5"/>
        <v>0</v>
      </c>
      <c r="K146" s="159"/>
      <c r="L146" s="28"/>
      <c r="M146" s="160" t="s">
        <v>1</v>
      </c>
      <c r="N146" s="121" t="s">
        <v>40</v>
      </c>
      <c r="P146" s="161">
        <f t="shared" si="6"/>
        <v>0</v>
      </c>
      <c r="Q146" s="161">
        <v>0</v>
      </c>
      <c r="R146" s="161">
        <f t="shared" si="7"/>
        <v>0</v>
      </c>
      <c r="S146" s="161">
        <v>0</v>
      </c>
      <c r="T146" s="162">
        <f t="shared" si="8"/>
        <v>0</v>
      </c>
      <c r="AR146" s="163" t="s">
        <v>144</v>
      </c>
      <c r="AT146" s="163" t="s">
        <v>140</v>
      </c>
      <c r="AU146" s="163" t="s">
        <v>89</v>
      </c>
      <c r="AY146" s="13" t="s">
        <v>138</v>
      </c>
      <c r="BE146" s="164">
        <f t="shared" si="9"/>
        <v>0</v>
      </c>
      <c r="BF146" s="164">
        <f t="shared" si="10"/>
        <v>0</v>
      </c>
      <c r="BG146" s="164">
        <f t="shared" si="11"/>
        <v>0</v>
      </c>
      <c r="BH146" s="164">
        <f t="shared" si="12"/>
        <v>0</v>
      </c>
      <c r="BI146" s="164">
        <f t="shared" si="13"/>
        <v>0</v>
      </c>
      <c r="BJ146" s="13" t="s">
        <v>89</v>
      </c>
      <c r="BK146" s="164">
        <f t="shared" si="14"/>
        <v>0</v>
      </c>
      <c r="BL146" s="13" t="s">
        <v>144</v>
      </c>
      <c r="BM146" s="163" t="s">
        <v>168</v>
      </c>
    </row>
    <row r="147" spans="2:65" s="1" customFormat="1" ht="24.15" customHeight="1">
      <c r="B147" s="122"/>
      <c r="C147" s="152" t="s">
        <v>169</v>
      </c>
      <c r="D147" s="152" t="s">
        <v>140</v>
      </c>
      <c r="E147" s="153" t="s">
        <v>170</v>
      </c>
      <c r="F147" s="154" t="s">
        <v>171</v>
      </c>
      <c r="G147" s="155" t="s">
        <v>157</v>
      </c>
      <c r="H147" s="156">
        <v>104.98</v>
      </c>
      <c r="I147" s="157"/>
      <c r="J147" s="158">
        <f t="shared" si="5"/>
        <v>0</v>
      </c>
      <c r="K147" s="159"/>
      <c r="L147" s="28"/>
      <c r="M147" s="160" t="s">
        <v>1</v>
      </c>
      <c r="N147" s="121" t="s">
        <v>40</v>
      </c>
      <c r="P147" s="161">
        <f t="shared" si="6"/>
        <v>0</v>
      </c>
      <c r="Q147" s="161">
        <v>0</v>
      </c>
      <c r="R147" s="161">
        <f t="shared" si="7"/>
        <v>0</v>
      </c>
      <c r="S147" s="161">
        <v>0</v>
      </c>
      <c r="T147" s="162">
        <f t="shared" si="8"/>
        <v>0</v>
      </c>
      <c r="AR147" s="163" t="s">
        <v>144</v>
      </c>
      <c r="AT147" s="163" t="s">
        <v>140</v>
      </c>
      <c r="AU147" s="163" t="s">
        <v>89</v>
      </c>
      <c r="AY147" s="13" t="s">
        <v>138</v>
      </c>
      <c r="BE147" s="164">
        <f t="shared" si="9"/>
        <v>0</v>
      </c>
      <c r="BF147" s="164">
        <f t="shared" si="10"/>
        <v>0</v>
      </c>
      <c r="BG147" s="164">
        <f t="shared" si="11"/>
        <v>0</v>
      </c>
      <c r="BH147" s="164">
        <f t="shared" si="12"/>
        <v>0</v>
      </c>
      <c r="BI147" s="164">
        <f t="shared" si="13"/>
        <v>0</v>
      </c>
      <c r="BJ147" s="13" t="s">
        <v>89</v>
      </c>
      <c r="BK147" s="164">
        <f t="shared" si="14"/>
        <v>0</v>
      </c>
      <c r="BL147" s="13" t="s">
        <v>144</v>
      </c>
      <c r="BM147" s="163" t="s">
        <v>172</v>
      </c>
    </row>
    <row r="148" spans="2:65" s="1" customFormat="1" ht="16.5" customHeight="1">
      <c r="B148" s="122"/>
      <c r="C148" s="152" t="s">
        <v>158</v>
      </c>
      <c r="D148" s="152" t="s">
        <v>140</v>
      </c>
      <c r="E148" s="153" t="s">
        <v>173</v>
      </c>
      <c r="F148" s="154" t="s">
        <v>174</v>
      </c>
      <c r="G148" s="155" t="s">
        <v>157</v>
      </c>
      <c r="H148" s="156">
        <v>105.98399999999999</v>
      </c>
      <c r="I148" s="157"/>
      <c r="J148" s="158">
        <f t="shared" si="5"/>
        <v>0</v>
      </c>
      <c r="K148" s="159"/>
      <c r="L148" s="28"/>
      <c r="M148" s="160" t="s">
        <v>1</v>
      </c>
      <c r="N148" s="121" t="s">
        <v>40</v>
      </c>
      <c r="P148" s="161">
        <f t="shared" si="6"/>
        <v>0</v>
      </c>
      <c r="Q148" s="161">
        <v>0</v>
      </c>
      <c r="R148" s="161">
        <f t="shared" si="7"/>
        <v>0</v>
      </c>
      <c r="S148" s="161">
        <v>0</v>
      </c>
      <c r="T148" s="162">
        <f t="shared" si="8"/>
        <v>0</v>
      </c>
      <c r="AR148" s="163" t="s">
        <v>144</v>
      </c>
      <c r="AT148" s="163" t="s">
        <v>140</v>
      </c>
      <c r="AU148" s="163" t="s">
        <v>89</v>
      </c>
      <c r="AY148" s="13" t="s">
        <v>138</v>
      </c>
      <c r="BE148" s="164">
        <f t="shared" si="9"/>
        <v>0</v>
      </c>
      <c r="BF148" s="164">
        <f t="shared" si="10"/>
        <v>0</v>
      </c>
      <c r="BG148" s="164">
        <f t="shared" si="11"/>
        <v>0</v>
      </c>
      <c r="BH148" s="164">
        <f t="shared" si="12"/>
        <v>0</v>
      </c>
      <c r="BI148" s="164">
        <f t="shared" si="13"/>
        <v>0</v>
      </c>
      <c r="BJ148" s="13" t="s">
        <v>89</v>
      </c>
      <c r="BK148" s="164">
        <f t="shared" si="14"/>
        <v>0</v>
      </c>
      <c r="BL148" s="13" t="s">
        <v>144</v>
      </c>
      <c r="BM148" s="163" t="s">
        <v>175</v>
      </c>
    </row>
    <row r="149" spans="2:65" s="1" customFormat="1" ht="21.75" customHeight="1">
      <c r="B149" s="122"/>
      <c r="C149" s="152" t="s">
        <v>176</v>
      </c>
      <c r="D149" s="152" t="s">
        <v>140</v>
      </c>
      <c r="E149" s="153" t="s">
        <v>177</v>
      </c>
      <c r="F149" s="154" t="s">
        <v>178</v>
      </c>
      <c r="G149" s="155" t="s">
        <v>143</v>
      </c>
      <c r="H149" s="156">
        <v>737</v>
      </c>
      <c r="I149" s="157"/>
      <c r="J149" s="158">
        <f t="shared" si="5"/>
        <v>0</v>
      </c>
      <c r="K149" s="159"/>
      <c r="L149" s="28"/>
      <c r="M149" s="160" t="s">
        <v>1</v>
      </c>
      <c r="N149" s="121" t="s">
        <v>40</v>
      </c>
      <c r="P149" s="161">
        <f t="shared" si="6"/>
        <v>0</v>
      </c>
      <c r="Q149" s="161">
        <v>0</v>
      </c>
      <c r="R149" s="161">
        <f t="shared" si="7"/>
        <v>0</v>
      </c>
      <c r="S149" s="161">
        <v>0</v>
      </c>
      <c r="T149" s="162">
        <f t="shared" si="8"/>
        <v>0</v>
      </c>
      <c r="AR149" s="163" t="s">
        <v>144</v>
      </c>
      <c r="AT149" s="163" t="s">
        <v>140</v>
      </c>
      <c r="AU149" s="163" t="s">
        <v>89</v>
      </c>
      <c r="AY149" s="13" t="s">
        <v>138</v>
      </c>
      <c r="BE149" s="164">
        <f t="shared" si="9"/>
        <v>0</v>
      </c>
      <c r="BF149" s="164">
        <f t="shared" si="10"/>
        <v>0</v>
      </c>
      <c r="BG149" s="164">
        <f t="shared" si="11"/>
        <v>0</v>
      </c>
      <c r="BH149" s="164">
        <f t="shared" si="12"/>
        <v>0</v>
      </c>
      <c r="BI149" s="164">
        <f t="shared" si="13"/>
        <v>0</v>
      </c>
      <c r="BJ149" s="13" t="s">
        <v>89</v>
      </c>
      <c r="BK149" s="164">
        <f t="shared" si="14"/>
        <v>0</v>
      </c>
      <c r="BL149" s="13" t="s">
        <v>144</v>
      </c>
      <c r="BM149" s="163" t="s">
        <v>179</v>
      </c>
    </row>
    <row r="150" spans="2:65" s="11" customFormat="1" ht="22.8" customHeight="1">
      <c r="B150" s="140"/>
      <c r="D150" s="141" t="s">
        <v>73</v>
      </c>
      <c r="E150" s="150" t="s">
        <v>89</v>
      </c>
      <c r="F150" s="150" t="s">
        <v>180</v>
      </c>
      <c r="I150" s="143"/>
      <c r="J150" s="151">
        <f>BK150</f>
        <v>0</v>
      </c>
      <c r="L150" s="140"/>
      <c r="M150" s="145"/>
      <c r="P150" s="146">
        <f>SUM(P151:P156)</f>
        <v>0</v>
      </c>
      <c r="R150" s="146">
        <f>SUM(R151:R156)</f>
        <v>19.467764580000001</v>
      </c>
      <c r="T150" s="147">
        <f>SUM(T151:T156)</f>
        <v>0</v>
      </c>
      <c r="AR150" s="141" t="s">
        <v>81</v>
      </c>
      <c r="AT150" s="148" t="s">
        <v>73</v>
      </c>
      <c r="AU150" s="148" t="s">
        <v>81</v>
      </c>
      <c r="AY150" s="141" t="s">
        <v>138</v>
      </c>
      <c r="BK150" s="149">
        <f>SUM(BK151:BK156)</f>
        <v>0</v>
      </c>
    </row>
    <row r="151" spans="2:65" s="1" customFormat="1" ht="16.5" customHeight="1">
      <c r="B151" s="122"/>
      <c r="C151" s="152" t="s">
        <v>161</v>
      </c>
      <c r="D151" s="152" t="s">
        <v>140</v>
      </c>
      <c r="E151" s="153" t="s">
        <v>181</v>
      </c>
      <c r="F151" s="154" t="s">
        <v>182</v>
      </c>
      <c r="G151" s="155" t="s">
        <v>157</v>
      </c>
      <c r="H151" s="156">
        <v>3.59</v>
      </c>
      <c r="I151" s="157"/>
      <c r="J151" s="158">
        <f t="shared" ref="J151:J156" si="15">ROUND(I151*H151,2)</f>
        <v>0</v>
      </c>
      <c r="K151" s="159"/>
      <c r="L151" s="28"/>
      <c r="M151" s="160" t="s">
        <v>1</v>
      </c>
      <c r="N151" s="121" t="s">
        <v>40</v>
      </c>
      <c r="P151" s="161">
        <f t="shared" ref="P151:P156" si="16">O151*H151</f>
        <v>0</v>
      </c>
      <c r="Q151" s="161">
        <v>1.93971</v>
      </c>
      <c r="R151" s="161">
        <f t="shared" ref="R151:R156" si="17">Q151*H151</f>
        <v>6.9635588999999998</v>
      </c>
      <c r="S151" s="161">
        <v>0</v>
      </c>
      <c r="T151" s="162">
        <f t="shared" ref="T151:T156" si="18">S151*H151</f>
        <v>0</v>
      </c>
      <c r="AR151" s="163" t="s">
        <v>144</v>
      </c>
      <c r="AT151" s="163" t="s">
        <v>140</v>
      </c>
      <c r="AU151" s="163" t="s">
        <v>89</v>
      </c>
      <c r="AY151" s="13" t="s">
        <v>138</v>
      </c>
      <c r="BE151" s="164">
        <f t="shared" ref="BE151:BE156" si="19">IF(N151="základná",J151,0)</f>
        <v>0</v>
      </c>
      <c r="BF151" s="164">
        <f t="shared" ref="BF151:BF156" si="20">IF(N151="znížená",J151,0)</f>
        <v>0</v>
      </c>
      <c r="BG151" s="164">
        <f t="shared" ref="BG151:BG156" si="21">IF(N151="zákl. prenesená",J151,0)</f>
        <v>0</v>
      </c>
      <c r="BH151" s="164">
        <f t="shared" ref="BH151:BH156" si="22">IF(N151="zníž. prenesená",J151,0)</f>
        <v>0</v>
      </c>
      <c r="BI151" s="164">
        <f t="shared" ref="BI151:BI156" si="23">IF(N151="nulová",J151,0)</f>
        <v>0</v>
      </c>
      <c r="BJ151" s="13" t="s">
        <v>89</v>
      </c>
      <c r="BK151" s="164">
        <f t="shared" ref="BK151:BK156" si="24">ROUND(I151*H151,2)</f>
        <v>0</v>
      </c>
      <c r="BL151" s="13" t="s">
        <v>144</v>
      </c>
      <c r="BM151" s="163" t="s">
        <v>183</v>
      </c>
    </row>
    <row r="152" spans="2:65" s="1" customFormat="1" ht="16.5" customHeight="1">
      <c r="B152" s="122"/>
      <c r="C152" s="152" t="s">
        <v>184</v>
      </c>
      <c r="D152" s="152" t="s">
        <v>140</v>
      </c>
      <c r="E152" s="153" t="s">
        <v>185</v>
      </c>
      <c r="F152" s="154" t="s">
        <v>186</v>
      </c>
      <c r="G152" s="155" t="s">
        <v>157</v>
      </c>
      <c r="H152" s="156">
        <v>2.9249999999999998</v>
      </c>
      <c r="I152" s="157"/>
      <c r="J152" s="158">
        <f t="shared" si="15"/>
        <v>0</v>
      </c>
      <c r="K152" s="159"/>
      <c r="L152" s="28"/>
      <c r="M152" s="160" t="s">
        <v>1</v>
      </c>
      <c r="N152" s="121" t="s">
        <v>40</v>
      </c>
      <c r="P152" s="161">
        <f t="shared" si="16"/>
        <v>0</v>
      </c>
      <c r="Q152" s="161">
        <v>2.23706</v>
      </c>
      <c r="R152" s="161">
        <f t="shared" si="17"/>
        <v>6.5434004999999997</v>
      </c>
      <c r="S152" s="161">
        <v>0</v>
      </c>
      <c r="T152" s="162">
        <f t="shared" si="18"/>
        <v>0</v>
      </c>
      <c r="AR152" s="163" t="s">
        <v>144</v>
      </c>
      <c r="AT152" s="163" t="s">
        <v>140</v>
      </c>
      <c r="AU152" s="163" t="s">
        <v>89</v>
      </c>
      <c r="AY152" s="13" t="s">
        <v>138</v>
      </c>
      <c r="BE152" s="164">
        <f t="shared" si="19"/>
        <v>0</v>
      </c>
      <c r="BF152" s="164">
        <f t="shared" si="20"/>
        <v>0</v>
      </c>
      <c r="BG152" s="164">
        <f t="shared" si="21"/>
        <v>0</v>
      </c>
      <c r="BH152" s="164">
        <f t="shared" si="22"/>
        <v>0</v>
      </c>
      <c r="BI152" s="164">
        <f t="shared" si="23"/>
        <v>0</v>
      </c>
      <c r="BJ152" s="13" t="s">
        <v>89</v>
      </c>
      <c r="BK152" s="164">
        <f t="shared" si="24"/>
        <v>0</v>
      </c>
      <c r="BL152" s="13" t="s">
        <v>144</v>
      </c>
      <c r="BM152" s="163" t="s">
        <v>187</v>
      </c>
    </row>
    <row r="153" spans="2:65" s="1" customFormat="1" ht="16.5" customHeight="1">
      <c r="B153" s="122"/>
      <c r="C153" s="152" t="s">
        <v>165</v>
      </c>
      <c r="D153" s="152" t="s">
        <v>140</v>
      </c>
      <c r="E153" s="153" t="s">
        <v>188</v>
      </c>
      <c r="F153" s="154" t="s">
        <v>189</v>
      </c>
      <c r="G153" s="155" t="s">
        <v>190</v>
      </c>
      <c r="H153" s="156">
        <v>0.11700000000000001</v>
      </c>
      <c r="I153" s="157"/>
      <c r="J153" s="158">
        <f t="shared" si="15"/>
        <v>0</v>
      </c>
      <c r="K153" s="159"/>
      <c r="L153" s="28"/>
      <c r="M153" s="160" t="s">
        <v>1</v>
      </c>
      <c r="N153" s="121" t="s">
        <v>40</v>
      </c>
      <c r="P153" s="161">
        <f t="shared" si="16"/>
        <v>0</v>
      </c>
      <c r="Q153" s="161">
        <v>1.17134</v>
      </c>
      <c r="R153" s="161">
        <f t="shared" si="17"/>
        <v>0.13704678000000001</v>
      </c>
      <c r="S153" s="161">
        <v>0</v>
      </c>
      <c r="T153" s="162">
        <f t="shared" si="18"/>
        <v>0</v>
      </c>
      <c r="AR153" s="163" t="s">
        <v>144</v>
      </c>
      <c r="AT153" s="163" t="s">
        <v>140</v>
      </c>
      <c r="AU153" s="163" t="s">
        <v>89</v>
      </c>
      <c r="AY153" s="13" t="s">
        <v>138</v>
      </c>
      <c r="BE153" s="164">
        <f t="shared" si="19"/>
        <v>0</v>
      </c>
      <c r="BF153" s="164">
        <f t="shared" si="20"/>
        <v>0</v>
      </c>
      <c r="BG153" s="164">
        <f t="shared" si="21"/>
        <v>0</v>
      </c>
      <c r="BH153" s="164">
        <f t="shared" si="22"/>
        <v>0</v>
      </c>
      <c r="BI153" s="164">
        <f t="shared" si="23"/>
        <v>0</v>
      </c>
      <c r="BJ153" s="13" t="s">
        <v>89</v>
      </c>
      <c r="BK153" s="164">
        <f t="shared" si="24"/>
        <v>0</v>
      </c>
      <c r="BL153" s="13" t="s">
        <v>144</v>
      </c>
      <c r="BM153" s="163" t="s">
        <v>191</v>
      </c>
    </row>
    <row r="154" spans="2:65" s="1" customFormat="1" ht="24.15" customHeight="1">
      <c r="B154" s="122"/>
      <c r="C154" s="152" t="s">
        <v>192</v>
      </c>
      <c r="D154" s="152" t="s">
        <v>140</v>
      </c>
      <c r="E154" s="153" t="s">
        <v>193</v>
      </c>
      <c r="F154" s="154" t="s">
        <v>194</v>
      </c>
      <c r="G154" s="155" t="s">
        <v>157</v>
      </c>
      <c r="H154" s="156">
        <v>2.2949999999999999</v>
      </c>
      <c r="I154" s="157"/>
      <c r="J154" s="158">
        <f t="shared" si="15"/>
        <v>0</v>
      </c>
      <c r="K154" s="159"/>
      <c r="L154" s="28"/>
      <c r="M154" s="160" t="s">
        <v>1</v>
      </c>
      <c r="N154" s="121" t="s">
        <v>40</v>
      </c>
      <c r="P154" s="161">
        <f t="shared" si="16"/>
        <v>0</v>
      </c>
      <c r="Q154" s="161">
        <v>2.5055200000000002</v>
      </c>
      <c r="R154" s="161">
        <f t="shared" si="17"/>
        <v>5.7501684000000006</v>
      </c>
      <c r="S154" s="161">
        <v>0</v>
      </c>
      <c r="T154" s="162">
        <f t="shared" si="18"/>
        <v>0</v>
      </c>
      <c r="AR154" s="163" t="s">
        <v>144</v>
      </c>
      <c r="AT154" s="163" t="s">
        <v>140</v>
      </c>
      <c r="AU154" s="163" t="s">
        <v>89</v>
      </c>
      <c r="AY154" s="13" t="s">
        <v>138</v>
      </c>
      <c r="BE154" s="164">
        <f t="shared" si="19"/>
        <v>0</v>
      </c>
      <c r="BF154" s="164">
        <f t="shared" si="20"/>
        <v>0</v>
      </c>
      <c r="BG154" s="164">
        <f t="shared" si="21"/>
        <v>0</v>
      </c>
      <c r="BH154" s="164">
        <f t="shared" si="22"/>
        <v>0</v>
      </c>
      <c r="BI154" s="164">
        <f t="shared" si="23"/>
        <v>0</v>
      </c>
      <c r="BJ154" s="13" t="s">
        <v>89</v>
      </c>
      <c r="BK154" s="164">
        <f t="shared" si="24"/>
        <v>0</v>
      </c>
      <c r="BL154" s="13" t="s">
        <v>144</v>
      </c>
      <c r="BM154" s="163" t="s">
        <v>195</v>
      </c>
    </row>
    <row r="155" spans="2:65" s="1" customFormat="1" ht="16.5" customHeight="1">
      <c r="B155" s="122"/>
      <c r="C155" s="152" t="s">
        <v>168</v>
      </c>
      <c r="D155" s="152" t="s">
        <v>140</v>
      </c>
      <c r="E155" s="153" t="s">
        <v>196</v>
      </c>
      <c r="F155" s="154" t="s">
        <v>197</v>
      </c>
      <c r="G155" s="155" t="s">
        <v>143</v>
      </c>
      <c r="H155" s="156">
        <v>33</v>
      </c>
      <c r="I155" s="157"/>
      <c r="J155" s="158">
        <f t="shared" si="15"/>
        <v>0</v>
      </c>
      <c r="K155" s="159"/>
      <c r="L155" s="28"/>
      <c r="M155" s="160" t="s">
        <v>1</v>
      </c>
      <c r="N155" s="121" t="s">
        <v>40</v>
      </c>
      <c r="P155" s="161">
        <f t="shared" si="16"/>
        <v>0</v>
      </c>
      <c r="Q155" s="161">
        <v>2.2300000000000002E-3</v>
      </c>
      <c r="R155" s="161">
        <f t="shared" si="17"/>
        <v>7.3590000000000003E-2</v>
      </c>
      <c r="S155" s="161">
        <v>0</v>
      </c>
      <c r="T155" s="162">
        <f t="shared" si="18"/>
        <v>0</v>
      </c>
      <c r="AR155" s="163" t="s">
        <v>144</v>
      </c>
      <c r="AT155" s="163" t="s">
        <v>140</v>
      </c>
      <c r="AU155" s="163" t="s">
        <v>89</v>
      </c>
      <c r="AY155" s="13" t="s">
        <v>138</v>
      </c>
      <c r="BE155" s="164">
        <f t="shared" si="19"/>
        <v>0</v>
      </c>
      <c r="BF155" s="164">
        <f t="shared" si="20"/>
        <v>0</v>
      </c>
      <c r="BG155" s="164">
        <f t="shared" si="21"/>
        <v>0</v>
      </c>
      <c r="BH155" s="164">
        <f t="shared" si="22"/>
        <v>0</v>
      </c>
      <c r="BI155" s="164">
        <f t="shared" si="23"/>
        <v>0</v>
      </c>
      <c r="BJ155" s="13" t="s">
        <v>89</v>
      </c>
      <c r="BK155" s="164">
        <f t="shared" si="24"/>
        <v>0</v>
      </c>
      <c r="BL155" s="13" t="s">
        <v>144</v>
      </c>
      <c r="BM155" s="163" t="s">
        <v>198</v>
      </c>
    </row>
    <row r="156" spans="2:65" s="1" customFormat="1" ht="16.5" customHeight="1">
      <c r="B156" s="122"/>
      <c r="C156" s="152" t="s">
        <v>199</v>
      </c>
      <c r="D156" s="152" t="s">
        <v>140</v>
      </c>
      <c r="E156" s="153" t="s">
        <v>200</v>
      </c>
      <c r="F156" s="154" t="s">
        <v>201</v>
      </c>
      <c r="G156" s="155" t="s">
        <v>143</v>
      </c>
      <c r="H156" s="156">
        <v>33</v>
      </c>
      <c r="I156" s="157"/>
      <c r="J156" s="158">
        <f t="shared" si="15"/>
        <v>0</v>
      </c>
      <c r="K156" s="159"/>
      <c r="L156" s="28"/>
      <c r="M156" s="160" t="s">
        <v>1</v>
      </c>
      <c r="N156" s="121" t="s">
        <v>40</v>
      </c>
      <c r="P156" s="161">
        <f t="shared" si="16"/>
        <v>0</v>
      </c>
      <c r="Q156" s="161">
        <v>0</v>
      </c>
      <c r="R156" s="161">
        <f t="shared" si="17"/>
        <v>0</v>
      </c>
      <c r="S156" s="161">
        <v>0</v>
      </c>
      <c r="T156" s="162">
        <f t="shared" si="18"/>
        <v>0</v>
      </c>
      <c r="AR156" s="163" t="s">
        <v>144</v>
      </c>
      <c r="AT156" s="163" t="s">
        <v>140</v>
      </c>
      <c r="AU156" s="163" t="s">
        <v>89</v>
      </c>
      <c r="AY156" s="13" t="s">
        <v>138</v>
      </c>
      <c r="BE156" s="164">
        <f t="shared" si="19"/>
        <v>0</v>
      </c>
      <c r="BF156" s="164">
        <f t="shared" si="20"/>
        <v>0</v>
      </c>
      <c r="BG156" s="164">
        <f t="shared" si="21"/>
        <v>0</v>
      </c>
      <c r="BH156" s="164">
        <f t="shared" si="22"/>
        <v>0</v>
      </c>
      <c r="BI156" s="164">
        <f t="shared" si="23"/>
        <v>0</v>
      </c>
      <c r="BJ156" s="13" t="s">
        <v>89</v>
      </c>
      <c r="BK156" s="164">
        <f t="shared" si="24"/>
        <v>0</v>
      </c>
      <c r="BL156" s="13" t="s">
        <v>144</v>
      </c>
      <c r="BM156" s="163" t="s">
        <v>202</v>
      </c>
    </row>
    <row r="157" spans="2:65" s="11" customFormat="1" ht="22.8" customHeight="1">
      <c r="B157" s="140"/>
      <c r="D157" s="141" t="s">
        <v>73</v>
      </c>
      <c r="E157" s="150" t="s">
        <v>147</v>
      </c>
      <c r="F157" s="150" t="s">
        <v>203</v>
      </c>
      <c r="I157" s="143"/>
      <c r="J157" s="151">
        <f>BK157</f>
        <v>0</v>
      </c>
      <c r="L157" s="140"/>
      <c r="M157" s="145"/>
      <c r="P157" s="146">
        <f>P158</f>
        <v>0</v>
      </c>
      <c r="R157" s="146">
        <f>R158</f>
        <v>1.9352000000000001E-2</v>
      </c>
      <c r="T157" s="147">
        <f>T158</f>
        <v>0</v>
      </c>
      <c r="AR157" s="141" t="s">
        <v>81</v>
      </c>
      <c r="AT157" s="148" t="s">
        <v>73</v>
      </c>
      <c r="AU157" s="148" t="s">
        <v>81</v>
      </c>
      <c r="AY157" s="141" t="s">
        <v>138</v>
      </c>
      <c r="BK157" s="149">
        <f>BK158</f>
        <v>0</v>
      </c>
    </row>
    <row r="158" spans="2:65" s="1" customFormat="1" ht="16.5" customHeight="1">
      <c r="B158" s="122"/>
      <c r="C158" s="152" t="s">
        <v>172</v>
      </c>
      <c r="D158" s="152" t="s">
        <v>140</v>
      </c>
      <c r="E158" s="153" t="s">
        <v>204</v>
      </c>
      <c r="F158" s="154" t="s">
        <v>205</v>
      </c>
      <c r="G158" s="155" t="s">
        <v>206</v>
      </c>
      <c r="H158" s="156">
        <v>5.9</v>
      </c>
      <c r="I158" s="157"/>
      <c r="J158" s="158">
        <f>ROUND(I158*H158,2)</f>
        <v>0</v>
      </c>
      <c r="K158" s="159"/>
      <c r="L158" s="28"/>
      <c r="M158" s="160" t="s">
        <v>1</v>
      </c>
      <c r="N158" s="121" t="s">
        <v>40</v>
      </c>
      <c r="P158" s="161">
        <f>O158*H158</f>
        <v>0</v>
      </c>
      <c r="Q158" s="161">
        <v>3.2799999999999999E-3</v>
      </c>
      <c r="R158" s="161">
        <f>Q158*H158</f>
        <v>1.9352000000000001E-2</v>
      </c>
      <c r="S158" s="161">
        <v>0</v>
      </c>
      <c r="T158" s="162">
        <f>S158*H158</f>
        <v>0</v>
      </c>
      <c r="AR158" s="163" t="s">
        <v>144</v>
      </c>
      <c r="AT158" s="163" t="s">
        <v>140</v>
      </c>
      <c r="AU158" s="163" t="s">
        <v>89</v>
      </c>
      <c r="AY158" s="13" t="s">
        <v>138</v>
      </c>
      <c r="BE158" s="164">
        <f>IF(N158="základná",J158,0)</f>
        <v>0</v>
      </c>
      <c r="BF158" s="164">
        <f>IF(N158="znížená",J158,0)</f>
        <v>0</v>
      </c>
      <c r="BG158" s="164">
        <f>IF(N158="zákl. prenesená",J158,0)</f>
        <v>0</v>
      </c>
      <c r="BH158" s="164">
        <f>IF(N158="zníž. prenesená",J158,0)</f>
        <v>0</v>
      </c>
      <c r="BI158" s="164">
        <f>IF(N158="nulová",J158,0)</f>
        <v>0</v>
      </c>
      <c r="BJ158" s="13" t="s">
        <v>89</v>
      </c>
      <c r="BK158" s="164">
        <f>ROUND(I158*H158,2)</f>
        <v>0</v>
      </c>
      <c r="BL158" s="13" t="s">
        <v>144</v>
      </c>
      <c r="BM158" s="163" t="s">
        <v>207</v>
      </c>
    </row>
    <row r="159" spans="2:65" s="11" customFormat="1" ht="22.8" customHeight="1">
      <c r="B159" s="140"/>
      <c r="D159" s="141" t="s">
        <v>73</v>
      </c>
      <c r="E159" s="150" t="s">
        <v>154</v>
      </c>
      <c r="F159" s="150" t="s">
        <v>208</v>
      </c>
      <c r="I159" s="143"/>
      <c r="J159" s="151">
        <f>BK159</f>
        <v>0</v>
      </c>
      <c r="L159" s="140"/>
      <c r="M159" s="145"/>
      <c r="P159" s="146">
        <f>SUM(P160:P170)</f>
        <v>0</v>
      </c>
      <c r="R159" s="146">
        <f>SUM(R160:R170)</f>
        <v>279.30035599999997</v>
      </c>
      <c r="T159" s="147">
        <f>SUM(T160:T170)</f>
        <v>0</v>
      </c>
      <c r="AR159" s="141" t="s">
        <v>81</v>
      </c>
      <c r="AT159" s="148" t="s">
        <v>73</v>
      </c>
      <c r="AU159" s="148" t="s">
        <v>81</v>
      </c>
      <c r="AY159" s="141" t="s">
        <v>138</v>
      </c>
      <c r="BK159" s="149">
        <f>SUM(BK160:BK170)</f>
        <v>0</v>
      </c>
    </row>
    <row r="160" spans="2:65" s="1" customFormat="1" ht="16.5" customHeight="1">
      <c r="B160" s="122"/>
      <c r="C160" s="152" t="s">
        <v>209</v>
      </c>
      <c r="D160" s="152" t="s">
        <v>140</v>
      </c>
      <c r="E160" s="153" t="s">
        <v>210</v>
      </c>
      <c r="F160" s="154" t="s">
        <v>211</v>
      </c>
      <c r="G160" s="155" t="s">
        <v>143</v>
      </c>
      <c r="H160" s="156">
        <v>12</v>
      </c>
      <c r="I160" s="157"/>
      <c r="J160" s="158">
        <f t="shared" ref="J160:J170" si="25">ROUND(I160*H160,2)</f>
        <v>0</v>
      </c>
      <c r="K160" s="159"/>
      <c r="L160" s="28"/>
      <c r="M160" s="160" t="s">
        <v>1</v>
      </c>
      <c r="N160" s="121" t="s">
        <v>40</v>
      </c>
      <c r="P160" s="161">
        <f t="shared" ref="P160:P170" si="26">O160*H160</f>
        <v>0</v>
      </c>
      <c r="Q160" s="161">
        <v>0.38624999999999998</v>
      </c>
      <c r="R160" s="161">
        <f t="shared" ref="R160:R170" si="27">Q160*H160</f>
        <v>4.6349999999999998</v>
      </c>
      <c r="S160" s="161">
        <v>0</v>
      </c>
      <c r="T160" s="162">
        <f t="shared" ref="T160:T170" si="28">S160*H160</f>
        <v>0</v>
      </c>
      <c r="AR160" s="163" t="s">
        <v>144</v>
      </c>
      <c r="AT160" s="163" t="s">
        <v>140</v>
      </c>
      <c r="AU160" s="163" t="s">
        <v>89</v>
      </c>
      <c r="AY160" s="13" t="s">
        <v>138</v>
      </c>
      <c r="BE160" s="164">
        <f t="shared" ref="BE160:BE170" si="29">IF(N160="základná",J160,0)</f>
        <v>0</v>
      </c>
      <c r="BF160" s="164">
        <f t="shared" ref="BF160:BF170" si="30">IF(N160="znížená",J160,0)</f>
        <v>0</v>
      </c>
      <c r="BG160" s="164">
        <f t="shared" ref="BG160:BG170" si="31">IF(N160="zákl. prenesená",J160,0)</f>
        <v>0</v>
      </c>
      <c r="BH160" s="164">
        <f t="shared" ref="BH160:BH170" si="32">IF(N160="zníž. prenesená",J160,0)</f>
        <v>0</v>
      </c>
      <c r="BI160" s="164">
        <f t="shared" ref="BI160:BI170" si="33">IF(N160="nulová",J160,0)</f>
        <v>0</v>
      </c>
      <c r="BJ160" s="13" t="s">
        <v>89</v>
      </c>
      <c r="BK160" s="164">
        <f t="shared" ref="BK160:BK170" si="34">ROUND(I160*H160,2)</f>
        <v>0</v>
      </c>
      <c r="BL160" s="13" t="s">
        <v>144</v>
      </c>
      <c r="BM160" s="163" t="s">
        <v>212</v>
      </c>
    </row>
    <row r="161" spans="2:65" s="1" customFormat="1" ht="16.5" customHeight="1">
      <c r="B161" s="122"/>
      <c r="C161" s="152" t="s">
        <v>175</v>
      </c>
      <c r="D161" s="152" t="s">
        <v>140</v>
      </c>
      <c r="E161" s="153" t="s">
        <v>213</v>
      </c>
      <c r="F161" s="154" t="s">
        <v>214</v>
      </c>
      <c r="G161" s="155" t="s">
        <v>143</v>
      </c>
      <c r="H161" s="156">
        <v>449</v>
      </c>
      <c r="I161" s="157"/>
      <c r="J161" s="158">
        <f t="shared" si="25"/>
        <v>0</v>
      </c>
      <c r="K161" s="159"/>
      <c r="L161" s="28"/>
      <c r="M161" s="160" t="s">
        <v>1</v>
      </c>
      <c r="N161" s="121" t="s">
        <v>40</v>
      </c>
      <c r="P161" s="161">
        <f t="shared" si="26"/>
        <v>0</v>
      </c>
      <c r="Q161" s="161">
        <v>0.37080000000000002</v>
      </c>
      <c r="R161" s="161">
        <f t="shared" si="27"/>
        <v>166.48920000000001</v>
      </c>
      <c r="S161" s="161">
        <v>0</v>
      </c>
      <c r="T161" s="162">
        <f t="shared" si="28"/>
        <v>0</v>
      </c>
      <c r="AR161" s="163" t="s">
        <v>144</v>
      </c>
      <c r="AT161" s="163" t="s">
        <v>140</v>
      </c>
      <c r="AU161" s="163" t="s">
        <v>89</v>
      </c>
      <c r="AY161" s="13" t="s">
        <v>138</v>
      </c>
      <c r="BE161" s="164">
        <f t="shared" si="29"/>
        <v>0</v>
      </c>
      <c r="BF161" s="164">
        <f t="shared" si="30"/>
        <v>0</v>
      </c>
      <c r="BG161" s="164">
        <f t="shared" si="31"/>
        <v>0</v>
      </c>
      <c r="BH161" s="164">
        <f t="shared" si="32"/>
        <v>0</v>
      </c>
      <c r="BI161" s="164">
        <f t="shared" si="33"/>
        <v>0</v>
      </c>
      <c r="BJ161" s="13" t="s">
        <v>89</v>
      </c>
      <c r="BK161" s="164">
        <f t="shared" si="34"/>
        <v>0</v>
      </c>
      <c r="BL161" s="13" t="s">
        <v>144</v>
      </c>
      <c r="BM161" s="163" t="s">
        <v>215</v>
      </c>
    </row>
    <row r="162" spans="2:65" s="1" customFormat="1" ht="16.5" customHeight="1">
      <c r="B162" s="122"/>
      <c r="C162" s="152" t="s">
        <v>216</v>
      </c>
      <c r="D162" s="152" t="s">
        <v>140</v>
      </c>
      <c r="E162" s="153" t="s">
        <v>217</v>
      </c>
      <c r="F162" s="154" t="s">
        <v>218</v>
      </c>
      <c r="G162" s="155" t="s">
        <v>143</v>
      </c>
      <c r="H162" s="156">
        <v>437</v>
      </c>
      <c r="I162" s="157"/>
      <c r="J162" s="158">
        <f t="shared" si="25"/>
        <v>0</v>
      </c>
      <c r="K162" s="159"/>
      <c r="L162" s="28"/>
      <c r="M162" s="160" t="s">
        <v>1</v>
      </c>
      <c r="N162" s="121" t="s">
        <v>40</v>
      </c>
      <c r="P162" s="161">
        <f t="shared" si="26"/>
        <v>0</v>
      </c>
      <c r="Q162" s="161">
        <v>0</v>
      </c>
      <c r="R162" s="161">
        <f t="shared" si="27"/>
        <v>0</v>
      </c>
      <c r="S162" s="161">
        <v>0</v>
      </c>
      <c r="T162" s="162">
        <f t="shared" si="28"/>
        <v>0</v>
      </c>
      <c r="AR162" s="163" t="s">
        <v>144</v>
      </c>
      <c r="AT162" s="163" t="s">
        <v>140</v>
      </c>
      <c r="AU162" s="163" t="s">
        <v>89</v>
      </c>
      <c r="AY162" s="13" t="s">
        <v>138</v>
      </c>
      <c r="BE162" s="164">
        <f t="shared" si="29"/>
        <v>0</v>
      </c>
      <c r="BF162" s="164">
        <f t="shared" si="30"/>
        <v>0</v>
      </c>
      <c r="BG162" s="164">
        <f t="shared" si="31"/>
        <v>0</v>
      </c>
      <c r="BH162" s="164">
        <f t="shared" si="32"/>
        <v>0</v>
      </c>
      <c r="BI162" s="164">
        <f t="shared" si="33"/>
        <v>0</v>
      </c>
      <c r="BJ162" s="13" t="s">
        <v>89</v>
      </c>
      <c r="BK162" s="164">
        <f t="shared" si="34"/>
        <v>0</v>
      </c>
      <c r="BL162" s="13" t="s">
        <v>144</v>
      </c>
      <c r="BM162" s="163" t="s">
        <v>219</v>
      </c>
    </row>
    <row r="163" spans="2:65" s="1" customFormat="1" ht="24.15" customHeight="1">
      <c r="B163" s="122"/>
      <c r="C163" s="152" t="s">
        <v>179</v>
      </c>
      <c r="D163" s="152" t="s">
        <v>140</v>
      </c>
      <c r="E163" s="153" t="s">
        <v>220</v>
      </c>
      <c r="F163" s="154" t="s">
        <v>221</v>
      </c>
      <c r="G163" s="155" t="s">
        <v>143</v>
      </c>
      <c r="H163" s="156">
        <v>7.8</v>
      </c>
      <c r="I163" s="157"/>
      <c r="J163" s="158">
        <f t="shared" si="25"/>
        <v>0</v>
      </c>
      <c r="K163" s="159"/>
      <c r="L163" s="28"/>
      <c r="M163" s="160" t="s">
        <v>1</v>
      </c>
      <c r="N163" s="121" t="s">
        <v>40</v>
      </c>
      <c r="P163" s="161">
        <f t="shared" si="26"/>
        <v>0</v>
      </c>
      <c r="Q163" s="161">
        <v>0.24657000000000001</v>
      </c>
      <c r="R163" s="161">
        <f t="shared" si="27"/>
        <v>1.923246</v>
      </c>
      <c r="S163" s="161">
        <v>0</v>
      </c>
      <c r="T163" s="162">
        <f t="shared" si="28"/>
        <v>0</v>
      </c>
      <c r="AR163" s="163" t="s">
        <v>144</v>
      </c>
      <c r="AT163" s="163" t="s">
        <v>140</v>
      </c>
      <c r="AU163" s="163" t="s">
        <v>89</v>
      </c>
      <c r="AY163" s="13" t="s">
        <v>138</v>
      </c>
      <c r="BE163" s="164">
        <f t="shared" si="29"/>
        <v>0</v>
      </c>
      <c r="BF163" s="164">
        <f t="shared" si="30"/>
        <v>0</v>
      </c>
      <c r="BG163" s="164">
        <f t="shared" si="31"/>
        <v>0</v>
      </c>
      <c r="BH163" s="164">
        <f t="shared" si="32"/>
        <v>0</v>
      </c>
      <c r="BI163" s="164">
        <f t="shared" si="33"/>
        <v>0</v>
      </c>
      <c r="BJ163" s="13" t="s">
        <v>89</v>
      </c>
      <c r="BK163" s="164">
        <f t="shared" si="34"/>
        <v>0</v>
      </c>
      <c r="BL163" s="13" t="s">
        <v>144</v>
      </c>
      <c r="BM163" s="163" t="s">
        <v>222</v>
      </c>
    </row>
    <row r="164" spans="2:65" s="1" customFormat="1" ht="24.15" customHeight="1">
      <c r="B164" s="122"/>
      <c r="C164" s="152" t="s">
        <v>7</v>
      </c>
      <c r="D164" s="152" t="s">
        <v>140</v>
      </c>
      <c r="E164" s="153" t="s">
        <v>223</v>
      </c>
      <c r="F164" s="154" t="s">
        <v>224</v>
      </c>
      <c r="G164" s="155" t="s">
        <v>143</v>
      </c>
      <c r="H164" s="156">
        <v>72</v>
      </c>
      <c r="I164" s="157"/>
      <c r="J164" s="158">
        <f t="shared" si="25"/>
        <v>0</v>
      </c>
      <c r="K164" s="159"/>
      <c r="L164" s="28"/>
      <c r="M164" s="160" t="s">
        <v>1</v>
      </c>
      <c r="N164" s="121" t="s">
        <v>40</v>
      </c>
      <c r="P164" s="161">
        <f t="shared" si="26"/>
        <v>0</v>
      </c>
      <c r="Q164" s="161">
        <v>9.7379999999999994E-2</v>
      </c>
      <c r="R164" s="161">
        <f t="shared" si="27"/>
        <v>7.0113599999999998</v>
      </c>
      <c r="S164" s="161">
        <v>0</v>
      </c>
      <c r="T164" s="162">
        <f t="shared" si="28"/>
        <v>0</v>
      </c>
      <c r="AR164" s="163" t="s">
        <v>144</v>
      </c>
      <c r="AT164" s="163" t="s">
        <v>140</v>
      </c>
      <c r="AU164" s="163" t="s">
        <v>89</v>
      </c>
      <c r="AY164" s="13" t="s">
        <v>138</v>
      </c>
      <c r="BE164" s="164">
        <f t="shared" si="29"/>
        <v>0</v>
      </c>
      <c r="BF164" s="164">
        <f t="shared" si="30"/>
        <v>0</v>
      </c>
      <c r="BG164" s="164">
        <f t="shared" si="31"/>
        <v>0</v>
      </c>
      <c r="BH164" s="164">
        <f t="shared" si="32"/>
        <v>0</v>
      </c>
      <c r="BI164" s="164">
        <f t="shared" si="33"/>
        <v>0</v>
      </c>
      <c r="BJ164" s="13" t="s">
        <v>89</v>
      </c>
      <c r="BK164" s="164">
        <f t="shared" si="34"/>
        <v>0</v>
      </c>
      <c r="BL164" s="13" t="s">
        <v>144</v>
      </c>
      <c r="BM164" s="163" t="s">
        <v>225</v>
      </c>
    </row>
    <row r="165" spans="2:65" s="1" customFormat="1" ht="24.15" customHeight="1">
      <c r="B165" s="122"/>
      <c r="C165" s="152" t="s">
        <v>183</v>
      </c>
      <c r="D165" s="152" t="s">
        <v>140</v>
      </c>
      <c r="E165" s="153" t="s">
        <v>226</v>
      </c>
      <c r="F165" s="154" t="s">
        <v>227</v>
      </c>
      <c r="G165" s="155" t="s">
        <v>143</v>
      </c>
      <c r="H165" s="156">
        <v>12</v>
      </c>
      <c r="I165" s="157"/>
      <c r="J165" s="158">
        <f t="shared" si="25"/>
        <v>0</v>
      </c>
      <c r="K165" s="159"/>
      <c r="L165" s="28"/>
      <c r="M165" s="160" t="s">
        <v>1</v>
      </c>
      <c r="N165" s="121" t="s">
        <v>40</v>
      </c>
      <c r="P165" s="161">
        <f t="shared" si="26"/>
        <v>0</v>
      </c>
      <c r="Q165" s="161">
        <v>5.6100000000000004E-3</v>
      </c>
      <c r="R165" s="161">
        <f t="shared" si="27"/>
        <v>6.7320000000000005E-2</v>
      </c>
      <c r="S165" s="161">
        <v>0</v>
      </c>
      <c r="T165" s="162">
        <f t="shared" si="28"/>
        <v>0</v>
      </c>
      <c r="AR165" s="163" t="s">
        <v>144</v>
      </c>
      <c r="AT165" s="163" t="s">
        <v>140</v>
      </c>
      <c r="AU165" s="163" t="s">
        <v>89</v>
      </c>
      <c r="AY165" s="13" t="s">
        <v>138</v>
      </c>
      <c r="BE165" s="164">
        <f t="shared" si="29"/>
        <v>0</v>
      </c>
      <c r="BF165" s="164">
        <f t="shared" si="30"/>
        <v>0</v>
      </c>
      <c r="BG165" s="164">
        <f t="shared" si="31"/>
        <v>0</v>
      </c>
      <c r="BH165" s="164">
        <f t="shared" si="32"/>
        <v>0</v>
      </c>
      <c r="BI165" s="164">
        <f t="shared" si="33"/>
        <v>0</v>
      </c>
      <c r="BJ165" s="13" t="s">
        <v>89</v>
      </c>
      <c r="BK165" s="164">
        <f t="shared" si="34"/>
        <v>0</v>
      </c>
      <c r="BL165" s="13" t="s">
        <v>144</v>
      </c>
      <c r="BM165" s="163" t="s">
        <v>228</v>
      </c>
    </row>
    <row r="166" spans="2:65" s="1" customFormat="1" ht="24.15" customHeight="1">
      <c r="B166" s="122"/>
      <c r="C166" s="152" t="s">
        <v>229</v>
      </c>
      <c r="D166" s="152" t="s">
        <v>140</v>
      </c>
      <c r="E166" s="153" t="s">
        <v>230</v>
      </c>
      <c r="F166" s="154" t="s">
        <v>231</v>
      </c>
      <c r="G166" s="155" t="s">
        <v>143</v>
      </c>
      <c r="H166" s="156">
        <v>12</v>
      </c>
      <c r="I166" s="157"/>
      <c r="J166" s="158">
        <f t="shared" si="25"/>
        <v>0</v>
      </c>
      <c r="K166" s="159"/>
      <c r="L166" s="28"/>
      <c r="M166" s="160" t="s">
        <v>1</v>
      </c>
      <c r="N166" s="121" t="s">
        <v>40</v>
      </c>
      <c r="P166" s="161">
        <f t="shared" si="26"/>
        <v>0</v>
      </c>
      <c r="Q166" s="161">
        <v>6.0999999999999997E-4</v>
      </c>
      <c r="R166" s="161">
        <f t="shared" si="27"/>
        <v>7.3200000000000001E-3</v>
      </c>
      <c r="S166" s="161">
        <v>0</v>
      </c>
      <c r="T166" s="162">
        <f t="shared" si="28"/>
        <v>0</v>
      </c>
      <c r="AR166" s="163" t="s">
        <v>144</v>
      </c>
      <c r="AT166" s="163" t="s">
        <v>140</v>
      </c>
      <c r="AU166" s="163" t="s">
        <v>89</v>
      </c>
      <c r="AY166" s="13" t="s">
        <v>138</v>
      </c>
      <c r="BE166" s="164">
        <f t="shared" si="29"/>
        <v>0</v>
      </c>
      <c r="BF166" s="164">
        <f t="shared" si="30"/>
        <v>0</v>
      </c>
      <c r="BG166" s="164">
        <f t="shared" si="31"/>
        <v>0</v>
      </c>
      <c r="BH166" s="164">
        <f t="shared" si="32"/>
        <v>0</v>
      </c>
      <c r="BI166" s="164">
        <f t="shared" si="33"/>
        <v>0</v>
      </c>
      <c r="BJ166" s="13" t="s">
        <v>89</v>
      </c>
      <c r="BK166" s="164">
        <f t="shared" si="34"/>
        <v>0</v>
      </c>
      <c r="BL166" s="13" t="s">
        <v>144</v>
      </c>
      <c r="BM166" s="163" t="s">
        <v>232</v>
      </c>
    </row>
    <row r="167" spans="2:65" s="1" customFormat="1" ht="16.5" customHeight="1">
      <c r="B167" s="122"/>
      <c r="C167" s="152" t="s">
        <v>187</v>
      </c>
      <c r="D167" s="152" t="s">
        <v>140</v>
      </c>
      <c r="E167" s="153" t="s">
        <v>233</v>
      </c>
      <c r="F167" s="154" t="s">
        <v>234</v>
      </c>
      <c r="G167" s="155" t="s">
        <v>143</v>
      </c>
      <c r="H167" s="156">
        <v>33</v>
      </c>
      <c r="I167" s="157"/>
      <c r="J167" s="158">
        <f t="shared" si="25"/>
        <v>0</v>
      </c>
      <c r="K167" s="159"/>
      <c r="L167" s="28"/>
      <c r="M167" s="160" t="s">
        <v>1</v>
      </c>
      <c r="N167" s="121" t="s">
        <v>40</v>
      </c>
      <c r="P167" s="161">
        <f t="shared" si="26"/>
        <v>0</v>
      </c>
      <c r="Q167" s="161">
        <v>9.8669999999999994E-2</v>
      </c>
      <c r="R167" s="161">
        <f t="shared" si="27"/>
        <v>3.2561099999999996</v>
      </c>
      <c r="S167" s="161">
        <v>0</v>
      </c>
      <c r="T167" s="162">
        <f t="shared" si="28"/>
        <v>0</v>
      </c>
      <c r="AR167" s="163" t="s">
        <v>144</v>
      </c>
      <c r="AT167" s="163" t="s">
        <v>140</v>
      </c>
      <c r="AU167" s="163" t="s">
        <v>89</v>
      </c>
      <c r="AY167" s="13" t="s">
        <v>138</v>
      </c>
      <c r="BE167" s="164">
        <f t="shared" si="29"/>
        <v>0</v>
      </c>
      <c r="BF167" s="164">
        <f t="shared" si="30"/>
        <v>0</v>
      </c>
      <c r="BG167" s="164">
        <f t="shared" si="31"/>
        <v>0</v>
      </c>
      <c r="BH167" s="164">
        <f t="shared" si="32"/>
        <v>0</v>
      </c>
      <c r="BI167" s="164">
        <f t="shared" si="33"/>
        <v>0</v>
      </c>
      <c r="BJ167" s="13" t="s">
        <v>89</v>
      </c>
      <c r="BK167" s="164">
        <f t="shared" si="34"/>
        <v>0</v>
      </c>
      <c r="BL167" s="13" t="s">
        <v>144</v>
      </c>
      <c r="BM167" s="163" t="s">
        <v>235</v>
      </c>
    </row>
    <row r="168" spans="2:65" s="1" customFormat="1" ht="16.5" customHeight="1">
      <c r="B168" s="122"/>
      <c r="C168" s="152" t="s">
        <v>236</v>
      </c>
      <c r="D168" s="152" t="s">
        <v>140</v>
      </c>
      <c r="E168" s="153" t="s">
        <v>237</v>
      </c>
      <c r="F168" s="154" t="s">
        <v>238</v>
      </c>
      <c r="G168" s="155" t="s">
        <v>143</v>
      </c>
      <c r="H168" s="156">
        <v>12</v>
      </c>
      <c r="I168" s="157"/>
      <c r="J168" s="158">
        <f t="shared" si="25"/>
        <v>0</v>
      </c>
      <c r="K168" s="159"/>
      <c r="L168" s="28"/>
      <c r="M168" s="160" t="s">
        <v>1</v>
      </c>
      <c r="N168" s="121" t="s">
        <v>40</v>
      </c>
      <c r="P168" s="161">
        <f t="shared" si="26"/>
        <v>0</v>
      </c>
      <c r="Q168" s="161">
        <v>0.19939999999999999</v>
      </c>
      <c r="R168" s="161">
        <f t="shared" si="27"/>
        <v>2.3927999999999998</v>
      </c>
      <c r="S168" s="161">
        <v>0</v>
      </c>
      <c r="T168" s="162">
        <f t="shared" si="28"/>
        <v>0</v>
      </c>
      <c r="AR168" s="163" t="s">
        <v>144</v>
      </c>
      <c r="AT168" s="163" t="s">
        <v>140</v>
      </c>
      <c r="AU168" s="163" t="s">
        <v>89</v>
      </c>
      <c r="AY168" s="13" t="s">
        <v>138</v>
      </c>
      <c r="BE168" s="164">
        <f t="shared" si="29"/>
        <v>0</v>
      </c>
      <c r="BF168" s="164">
        <f t="shared" si="30"/>
        <v>0</v>
      </c>
      <c r="BG168" s="164">
        <f t="shared" si="31"/>
        <v>0</v>
      </c>
      <c r="BH168" s="164">
        <f t="shared" si="32"/>
        <v>0</v>
      </c>
      <c r="BI168" s="164">
        <f t="shared" si="33"/>
        <v>0</v>
      </c>
      <c r="BJ168" s="13" t="s">
        <v>89</v>
      </c>
      <c r="BK168" s="164">
        <f t="shared" si="34"/>
        <v>0</v>
      </c>
      <c r="BL168" s="13" t="s">
        <v>144</v>
      </c>
      <c r="BM168" s="163" t="s">
        <v>239</v>
      </c>
    </row>
    <row r="169" spans="2:65" s="1" customFormat="1" ht="24.15" customHeight="1">
      <c r="B169" s="122"/>
      <c r="C169" s="152" t="s">
        <v>191</v>
      </c>
      <c r="D169" s="152" t="s">
        <v>140</v>
      </c>
      <c r="E169" s="153" t="s">
        <v>240</v>
      </c>
      <c r="F169" s="154" t="s">
        <v>241</v>
      </c>
      <c r="G169" s="155" t="s">
        <v>143</v>
      </c>
      <c r="H169" s="156">
        <v>437</v>
      </c>
      <c r="I169" s="157"/>
      <c r="J169" s="158">
        <f t="shared" si="25"/>
        <v>0</v>
      </c>
      <c r="K169" s="159"/>
      <c r="L169" s="28"/>
      <c r="M169" s="160" t="s">
        <v>1</v>
      </c>
      <c r="N169" s="121" t="s">
        <v>40</v>
      </c>
      <c r="P169" s="161">
        <f t="shared" si="26"/>
        <v>0</v>
      </c>
      <c r="Q169" s="161">
        <v>7.3999999999999996E-2</v>
      </c>
      <c r="R169" s="161">
        <f t="shared" si="27"/>
        <v>32.338000000000001</v>
      </c>
      <c r="S169" s="161">
        <v>0</v>
      </c>
      <c r="T169" s="162">
        <f t="shared" si="28"/>
        <v>0</v>
      </c>
      <c r="AR169" s="163" t="s">
        <v>144</v>
      </c>
      <c r="AT169" s="163" t="s">
        <v>140</v>
      </c>
      <c r="AU169" s="163" t="s">
        <v>89</v>
      </c>
      <c r="AY169" s="13" t="s">
        <v>138</v>
      </c>
      <c r="BE169" s="164">
        <f t="shared" si="29"/>
        <v>0</v>
      </c>
      <c r="BF169" s="164">
        <f t="shared" si="30"/>
        <v>0</v>
      </c>
      <c r="BG169" s="164">
        <f t="shared" si="31"/>
        <v>0</v>
      </c>
      <c r="BH169" s="164">
        <f t="shared" si="32"/>
        <v>0</v>
      </c>
      <c r="BI169" s="164">
        <f t="shared" si="33"/>
        <v>0</v>
      </c>
      <c r="BJ169" s="13" t="s">
        <v>89</v>
      </c>
      <c r="BK169" s="164">
        <f t="shared" si="34"/>
        <v>0</v>
      </c>
      <c r="BL169" s="13" t="s">
        <v>144</v>
      </c>
      <c r="BM169" s="163" t="s">
        <v>242</v>
      </c>
    </row>
    <row r="170" spans="2:65" s="1" customFormat="1" ht="16.5" customHeight="1">
      <c r="B170" s="122"/>
      <c r="C170" s="165" t="s">
        <v>243</v>
      </c>
      <c r="D170" s="165" t="s">
        <v>244</v>
      </c>
      <c r="E170" s="166" t="s">
        <v>245</v>
      </c>
      <c r="F170" s="167" t="s">
        <v>246</v>
      </c>
      <c r="G170" s="168" t="s">
        <v>143</v>
      </c>
      <c r="H170" s="169">
        <v>437</v>
      </c>
      <c r="I170" s="170"/>
      <c r="J170" s="171">
        <f t="shared" si="25"/>
        <v>0</v>
      </c>
      <c r="K170" s="172"/>
      <c r="L170" s="173"/>
      <c r="M170" s="174" t="s">
        <v>1</v>
      </c>
      <c r="N170" s="175" t="s">
        <v>40</v>
      </c>
      <c r="P170" s="161">
        <f t="shared" si="26"/>
        <v>0</v>
      </c>
      <c r="Q170" s="161">
        <v>0.14000000000000001</v>
      </c>
      <c r="R170" s="161">
        <f t="shared" si="27"/>
        <v>61.180000000000007</v>
      </c>
      <c r="S170" s="161">
        <v>0</v>
      </c>
      <c r="T170" s="162">
        <f t="shared" si="28"/>
        <v>0</v>
      </c>
      <c r="AR170" s="163" t="s">
        <v>153</v>
      </c>
      <c r="AT170" s="163" t="s">
        <v>244</v>
      </c>
      <c r="AU170" s="163" t="s">
        <v>89</v>
      </c>
      <c r="AY170" s="13" t="s">
        <v>138</v>
      </c>
      <c r="BE170" s="164">
        <f t="shared" si="29"/>
        <v>0</v>
      </c>
      <c r="BF170" s="164">
        <f t="shared" si="30"/>
        <v>0</v>
      </c>
      <c r="BG170" s="164">
        <f t="shared" si="31"/>
        <v>0</v>
      </c>
      <c r="BH170" s="164">
        <f t="shared" si="32"/>
        <v>0</v>
      </c>
      <c r="BI170" s="164">
        <f t="shared" si="33"/>
        <v>0</v>
      </c>
      <c r="BJ170" s="13" t="s">
        <v>89</v>
      </c>
      <c r="BK170" s="164">
        <f t="shared" si="34"/>
        <v>0</v>
      </c>
      <c r="BL170" s="13" t="s">
        <v>144</v>
      </c>
      <c r="BM170" s="163" t="s">
        <v>247</v>
      </c>
    </row>
    <row r="171" spans="2:65" s="11" customFormat="1" ht="22.8" customHeight="1">
      <c r="B171" s="140"/>
      <c r="D171" s="141" t="s">
        <v>73</v>
      </c>
      <c r="E171" s="150" t="s">
        <v>153</v>
      </c>
      <c r="F171" s="150" t="s">
        <v>248</v>
      </c>
      <c r="I171" s="143"/>
      <c r="J171" s="151">
        <f>BK171</f>
        <v>0</v>
      </c>
      <c r="L171" s="140"/>
      <c r="M171" s="145"/>
      <c r="P171" s="146">
        <f>SUM(P172:P174)</f>
        <v>0</v>
      </c>
      <c r="R171" s="146">
        <f>SUM(R172:R174)</f>
        <v>1.2902</v>
      </c>
      <c r="T171" s="147">
        <f>SUM(T172:T174)</f>
        <v>0</v>
      </c>
      <c r="AR171" s="141" t="s">
        <v>81</v>
      </c>
      <c r="AT171" s="148" t="s">
        <v>73</v>
      </c>
      <c r="AU171" s="148" t="s">
        <v>81</v>
      </c>
      <c r="AY171" s="141" t="s">
        <v>138</v>
      </c>
      <c r="BK171" s="149">
        <f>SUM(BK172:BK174)</f>
        <v>0</v>
      </c>
    </row>
    <row r="172" spans="2:65" s="1" customFormat="1" ht="24.15" customHeight="1">
      <c r="B172" s="122"/>
      <c r="C172" s="152" t="s">
        <v>195</v>
      </c>
      <c r="D172" s="152" t="s">
        <v>140</v>
      </c>
      <c r="E172" s="153" t="s">
        <v>249</v>
      </c>
      <c r="F172" s="154" t="s">
        <v>250</v>
      </c>
      <c r="G172" s="155" t="s">
        <v>251</v>
      </c>
      <c r="H172" s="156">
        <v>26</v>
      </c>
      <c r="I172" s="157"/>
      <c r="J172" s="158">
        <f>ROUND(I172*H172,2)</f>
        <v>0</v>
      </c>
      <c r="K172" s="159"/>
      <c r="L172" s="28"/>
      <c r="M172" s="160" t="s">
        <v>1</v>
      </c>
      <c r="N172" s="121" t="s">
        <v>40</v>
      </c>
      <c r="P172" s="161">
        <f>O172*H172</f>
        <v>0</v>
      </c>
      <c r="Q172" s="161">
        <v>1.17E-2</v>
      </c>
      <c r="R172" s="161">
        <f>Q172*H172</f>
        <v>0.30420000000000003</v>
      </c>
      <c r="S172" s="161">
        <v>0</v>
      </c>
      <c r="T172" s="162">
        <f>S172*H172</f>
        <v>0</v>
      </c>
      <c r="AR172" s="163" t="s">
        <v>144</v>
      </c>
      <c r="AT172" s="163" t="s">
        <v>140</v>
      </c>
      <c r="AU172" s="163" t="s">
        <v>89</v>
      </c>
      <c r="AY172" s="13" t="s">
        <v>138</v>
      </c>
      <c r="BE172" s="164">
        <f>IF(N172="základná",J172,0)</f>
        <v>0</v>
      </c>
      <c r="BF172" s="164">
        <f>IF(N172="znížená",J172,0)</f>
        <v>0</v>
      </c>
      <c r="BG172" s="164">
        <f>IF(N172="zákl. prenesená",J172,0)</f>
        <v>0</v>
      </c>
      <c r="BH172" s="164">
        <f>IF(N172="zníž. prenesená",J172,0)</f>
        <v>0</v>
      </c>
      <c r="BI172" s="164">
        <f>IF(N172="nulová",J172,0)</f>
        <v>0</v>
      </c>
      <c r="BJ172" s="13" t="s">
        <v>89</v>
      </c>
      <c r="BK172" s="164">
        <f>ROUND(I172*H172,2)</f>
        <v>0</v>
      </c>
      <c r="BL172" s="13" t="s">
        <v>144</v>
      </c>
      <c r="BM172" s="163" t="s">
        <v>252</v>
      </c>
    </row>
    <row r="173" spans="2:65" s="1" customFormat="1" ht="16.5" customHeight="1">
      <c r="B173" s="122"/>
      <c r="C173" s="165" t="s">
        <v>253</v>
      </c>
      <c r="D173" s="165" t="s">
        <v>244</v>
      </c>
      <c r="E173" s="166" t="s">
        <v>254</v>
      </c>
      <c r="F173" s="167" t="s">
        <v>255</v>
      </c>
      <c r="G173" s="168" t="s">
        <v>251</v>
      </c>
      <c r="H173" s="169">
        <v>17</v>
      </c>
      <c r="I173" s="170"/>
      <c r="J173" s="171">
        <f>ROUND(I173*H173,2)</f>
        <v>0</v>
      </c>
      <c r="K173" s="172"/>
      <c r="L173" s="173"/>
      <c r="M173" s="174" t="s">
        <v>1</v>
      </c>
      <c r="N173" s="175" t="s">
        <v>40</v>
      </c>
      <c r="P173" s="161">
        <f>O173*H173</f>
        <v>0</v>
      </c>
      <c r="Q173" s="161">
        <v>5.8000000000000003E-2</v>
      </c>
      <c r="R173" s="161">
        <f>Q173*H173</f>
        <v>0.9860000000000001</v>
      </c>
      <c r="S173" s="161">
        <v>0</v>
      </c>
      <c r="T173" s="162">
        <f>S173*H173</f>
        <v>0</v>
      </c>
      <c r="AR173" s="163" t="s">
        <v>153</v>
      </c>
      <c r="AT173" s="163" t="s">
        <v>244</v>
      </c>
      <c r="AU173" s="163" t="s">
        <v>89</v>
      </c>
      <c r="AY173" s="13" t="s">
        <v>138</v>
      </c>
      <c r="BE173" s="164">
        <f>IF(N173="základná",J173,0)</f>
        <v>0</v>
      </c>
      <c r="BF173" s="164">
        <f>IF(N173="znížená",J173,0)</f>
        <v>0</v>
      </c>
      <c r="BG173" s="164">
        <f>IF(N173="zákl. prenesená",J173,0)</f>
        <v>0</v>
      </c>
      <c r="BH173" s="164">
        <f>IF(N173="zníž. prenesená",J173,0)</f>
        <v>0</v>
      </c>
      <c r="BI173" s="164">
        <f>IF(N173="nulová",J173,0)</f>
        <v>0</v>
      </c>
      <c r="BJ173" s="13" t="s">
        <v>89</v>
      </c>
      <c r="BK173" s="164">
        <f>ROUND(I173*H173,2)</f>
        <v>0</v>
      </c>
      <c r="BL173" s="13" t="s">
        <v>144</v>
      </c>
      <c r="BM173" s="163" t="s">
        <v>256</v>
      </c>
    </row>
    <row r="174" spans="2:65" s="1" customFormat="1" ht="24.15" customHeight="1">
      <c r="B174" s="122"/>
      <c r="C174" s="165" t="s">
        <v>198</v>
      </c>
      <c r="D174" s="165" t="s">
        <v>244</v>
      </c>
      <c r="E174" s="166" t="s">
        <v>257</v>
      </c>
      <c r="F174" s="167" t="s">
        <v>258</v>
      </c>
      <c r="G174" s="168" t="s">
        <v>251</v>
      </c>
      <c r="H174" s="169">
        <v>13</v>
      </c>
      <c r="I174" s="170"/>
      <c r="J174" s="171">
        <f>ROUND(I174*H174,2)</f>
        <v>0</v>
      </c>
      <c r="K174" s="172"/>
      <c r="L174" s="173"/>
      <c r="M174" s="174" t="s">
        <v>1</v>
      </c>
      <c r="N174" s="175" t="s">
        <v>40</v>
      </c>
      <c r="P174" s="161">
        <f>O174*H174</f>
        <v>0</v>
      </c>
      <c r="Q174" s="161">
        <v>0</v>
      </c>
      <c r="R174" s="161">
        <f>Q174*H174</f>
        <v>0</v>
      </c>
      <c r="S174" s="161">
        <v>0</v>
      </c>
      <c r="T174" s="162">
        <f>S174*H174</f>
        <v>0</v>
      </c>
      <c r="AR174" s="163" t="s">
        <v>153</v>
      </c>
      <c r="AT174" s="163" t="s">
        <v>244</v>
      </c>
      <c r="AU174" s="163" t="s">
        <v>89</v>
      </c>
      <c r="AY174" s="13" t="s">
        <v>138</v>
      </c>
      <c r="BE174" s="164">
        <f>IF(N174="základná",J174,0)</f>
        <v>0</v>
      </c>
      <c r="BF174" s="164">
        <f>IF(N174="znížená",J174,0)</f>
        <v>0</v>
      </c>
      <c r="BG174" s="164">
        <f>IF(N174="zákl. prenesená",J174,0)</f>
        <v>0</v>
      </c>
      <c r="BH174" s="164">
        <f>IF(N174="zníž. prenesená",J174,0)</f>
        <v>0</v>
      </c>
      <c r="BI174" s="164">
        <f>IF(N174="nulová",J174,0)</f>
        <v>0</v>
      </c>
      <c r="BJ174" s="13" t="s">
        <v>89</v>
      </c>
      <c r="BK174" s="164">
        <f>ROUND(I174*H174,2)</f>
        <v>0</v>
      </c>
      <c r="BL174" s="13" t="s">
        <v>144</v>
      </c>
      <c r="BM174" s="163" t="s">
        <v>259</v>
      </c>
    </row>
    <row r="175" spans="2:65" s="11" customFormat="1" ht="22.8" customHeight="1">
      <c r="B175" s="140"/>
      <c r="D175" s="141" t="s">
        <v>73</v>
      </c>
      <c r="E175" s="150" t="s">
        <v>169</v>
      </c>
      <c r="F175" s="150" t="s">
        <v>260</v>
      </c>
      <c r="I175" s="143"/>
      <c r="J175" s="151">
        <f>BK175</f>
        <v>0</v>
      </c>
      <c r="L175" s="140"/>
      <c r="M175" s="145"/>
      <c r="P175" s="146">
        <f>SUM(P176:P202)</f>
        <v>0</v>
      </c>
      <c r="R175" s="146">
        <f>SUM(R176:R202)</f>
        <v>249.09540910000001</v>
      </c>
      <c r="T175" s="147">
        <f>SUM(T176:T202)</f>
        <v>5.6790000000000003</v>
      </c>
      <c r="AR175" s="141" t="s">
        <v>81</v>
      </c>
      <c r="AT175" s="148" t="s">
        <v>73</v>
      </c>
      <c r="AU175" s="148" t="s">
        <v>81</v>
      </c>
      <c r="AY175" s="141" t="s">
        <v>138</v>
      </c>
      <c r="BK175" s="149">
        <f>SUM(BK176:BK202)</f>
        <v>0</v>
      </c>
    </row>
    <row r="176" spans="2:65" s="1" customFormat="1" ht="24.15" customHeight="1">
      <c r="B176" s="122"/>
      <c r="C176" s="152" t="s">
        <v>261</v>
      </c>
      <c r="D176" s="152" t="s">
        <v>140</v>
      </c>
      <c r="E176" s="153" t="s">
        <v>262</v>
      </c>
      <c r="F176" s="154" t="s">
        <v>263</v>
      </c>
      <c r="G176" s="155" t="s">
        <v>251</v>
      </c>
      <c r="H176" s="156">
        <v>2</v>
      </c>
      <c r="I176" s="157"/>
      <c r="J176" s="158">
        <f t="shared" ref="J176:J202" si="35">ROUND(I176*H176,2)</f>
        <v>0</v>
      </c>
      <c r="K176" s="159"/>
      <c r="L176" s="28"/>
      <c r="M176" s="160" t="s">
        <v>1</v>
      </c>
      <c r="N176" s="121" t="s">
        <v>40</v>
      </c>
      <c r="P176" s="161">
        <f t="shared" ref="P176:P202" si="36">O176*H176</f>
        <v>0</v>
      </c>
      <c r="Q176" s="161">
        <v>0.2457</v>
      </c>
      <c r="R176" s="161">
        <f t="shared" ref="R176:R202" si="37">Q176*H176</f>
        <v>0.4914</v>
      </c>
      <c r="S176" s="161">
        <v>0</v>
      </c>
      <c r="T176" s="162">
        <f t="shared" ref="T176:T202" si="38">S176*H176</f>
        <v>0</v>
      </c>
      <c r="AR176" s="163" t="s">
        <v>144</v>
      </c>
      <c r="AT176" s="163" t="s">
        <v>140</v>
      </c>
      <c r="AU176" s="163" t="s">
        <v>89</v>
      </c>
      <c r="AY176" s="13" t="s">
        <v>138</v>
      </c>
      <c r="BE176" s="164">
        <f t="shared" ref="BE176:BE202" si="39">IF(N176="základná",J176,0)</f>
        <v>0</v>
      </c>
      <c r="BF176" s="164">
        <f t="shared" ref="BF176:BF202" si="40">IF(N176="znížená",J176,0)</f>
        <v>0</v>
      </c>
      <c r="BG176" s="164">
        <f t="shared" ref="BG176:BG202" si="41">IF(N176="zákl. prenesená",J176,0)</f>
        <v>0</v>
      </c>
      <c r="BH176" s="164">
        <f t="shared" ref="BH176:BH202" si="42">IF(N176="zníž. prenesená",J176,0)</f>
        <v>0</v>
      </c>
      <c r="BI176" s="164">
        <f t="shared" ref="BI176:BI202" si="43">IF(N176="nulová",J176,0)</f>
        <v>0</v>
      </c>
      <c r="BJ176" s="13" t="s">
        <v>89</v>
      </c>
      <c r="BK176" s="164">
        <f t="shared" ref="BK176:BK202" si="44">ROUND(I176*H176,2)</f>
        <v>0</v>
      </c>
      <c r="BL176" s="13" t="s">
        <v>144</v>
      </c>
      <c r="BM176" s="163" t="s">
        <v>264</v>
      </c>
    </row>
    <row r="177" spans="2:65" s="1" customFormat="1" ht="24.15" customHeight="1">
      <c r="B177" s="122"/>
      <c r="C177" s="152" t="s">
        <v>202</v>
      </c>
      <c r="D177" s="152" t="s">
        <v>140</v>
      </c>
      <c r="E177" s="153" t="s">
        <v>265</v>
      </c>
      <c r="F177" s="154" t="s">
        <v>266</v>
      </c>
      <c r="G177" s="155" t="s">
        <v>251</v>
      </c>
      <c r="H177" s="156">
        <v>2</v>
      </c>
      <c r="I177" s="157"/>
      <c r="J177" s="158">
        <f t="shared" si="35"/>
        <v>0</v>
      </c>
      <c r="K177" s="159"/>
      <c r="L177" s="28"/>
      <c r="M177" s="160" t="s">
        <v>1</v>
      </c>
      <c r="N177" s="121" t="s">
        <v>40</v>
      </c>
      <c r="P177" s="161">
        <f t="shared" si="36"/>
        <v>0</v>
      </c>
      <c r="Q177" s="161">
        <v>0.10940999999999999</v>
      </c>
      <c r="R177" s="161">
        <f t="shared" si="37"/>
        <v>0.21881999999999999</v>
      </c>
      <c r="S177" s="161">
        <v>0</v>
      </c>
      <c r="T177" s="162">
        <f t="shared" si="38"/>
        <v>0</v>
      </c>
      <c r="AR177" s="163" t="s">
        <v>144</v>
      </c>
      <c r="AT177" s="163" t="s">
        <v>140</v>
      </c>
      <c r="AU177" s="163" t="s">
        <v>89</v>
      </c>
      <c r="AY177" s="13" t="s">
        <v>138</v>
      </c>
      <c r="BE177" s="164">
        <f t="shared" si="39"/>
        <v>0</v>
      </c>
      <c r="BF177" s="164">
        <f t="shared" si="40"/>
        <v>0</v>
      </c>
      <c r="BG177" s="164">
        <f t="shared" si="41"/>
        <v>0</v>
      </c>
      <c r="BH177" s="164">
        <f t="shared" si="42"/>
        <v>0</v>
      </c>
      <c r="BI177" s="164">
        <f t="shared" si="43"/>
        <v>0</v>
      </c>
      <c r="BJ177" s="13" t="s">
        <v>89</v>
      </c>
      <c r="BK177" s="164">
        <f t="shared" si="44"/>
        <v>0</v>
      </c>
      <c r="BL177" s="13" t="s">
        <v>144</v>
      </c>
      <c r="BM177" s="163" t="s">
        <v>267</v>
      </c>
    </row>
    <row r="178" spans="2:65" s="1" customFormat="1" ht="24.15" customHeight="1">
      <c r="B178" s="122"/>
      <c r="C178" s="165" t="s">
        <v>268</v>
      </c>
      <c r="D178" s="165" t="s">
        <v>244</v>
      </c>
      <c r="E178" s="166" t="s">
        <v>269</v>
      </c>
      <c r="F178" s="167" t="s">
        <v>270</v>
      </c>
      <c r="G178" s="168" t="s">
        <v>251</v>
      </c>
      <c r="H178" s="169">
        <v>2</v>
      </c>
      <c r="I178" s="170"/>
      <c r="J178" s="171">
        <f t="shared" si="35"/>
        <v>0</v>
      </c>
      <c r="K178" s="172"/>
      <c r="L178" s="173"/>
      <c r="M178" s="174" t="s">
        <v>1</v>
      </c>
      <c r="N178" s="175" t="s">
        <v>40</v>
      </c>
      <c r="P178" s="161">
        <f t="shared" si="36"/>
        <v>0</v>
      </c>
      <c r="Q178" s="161">
        <v>3.0000000000000001E-3</v>
      </c>
      <c r="R178" s="161">
        <f t="shared" si="37"/>
        <v>6.0000000000000001E-3</v>
      </c>
      <c r="S178" s="161">
        <v>0</v>
      </c>
      <c r="T178" s="162">
        <f t="shared" si="38"/>
        <v>0</v>
      </c>
      <c r="AR178" s="163" t="s">
        <v>153</v>
      </c>
      <c r="AT178" s="163" t="s">
        <v>244</v>
      </c>
      <c r="AU178" s="163" t="s">
        <v>89</v>
      </c>
      <c r="AY178" s="13" t="s">
        <v>138</v>
      </c>
      <c r="BE178" s="164">
        <f t="shared" si="39"/>
        <v>0</v>
      </c>
      <c r="BF178" s="164">
        <f t="shared" si="40"/>
        <v>0</v>
      </c>
      <c r="BG178" s="164">
        <f t="shared" si="41"/>
        <v>0</v>
      </c>
      <c r="BH178" s="164">
        <f t="shared" si="42"/>
        <v>0</v>
      </c>
      <c r="BI178" s="164">
        <f t="shared" si="43"/>
        <v>0</v>
      </c>
      <c r="BJ178" s="13" t="s">
        <v>89</v>
      </c>
      <c r="BK178" s="164">
        <f t="shared" si="44"/>
        <v>0</v>
      </c>
      <c r="BL178" s="13" t="s">
        <v>144</v>
      </c>
      <c r="BM178" s="163" t="s">
        <v>271</v>
      </c>
    </row>
    <row r="179" spans="2:65" s="1" customFormat="1" ht="24.15" customHeight="1">
      <c r="B179" s="122"/>
      <c r="C179" s="152" t="s">
        <v>207</v>
      </c>
      <c r="D179" s="152" t="s">
        <v>140</v>
      </c>
      <c r="E179" s="153" t="s">
        <v>272</v>
      </c>
      <c r="F179" s="154" t="s">
        <v>273</v>
      </c>
      <c r="G179" s="155" t="s">
        <v>143</v>
      </c>
      <c r="H179" s="156">
        <v>9</v>
      </c>
      <c r="I179" s="157"/>
      <c r="J179" s="158">
        <f t="shared" si="35"/>
        <v>0</v>
      </c>
      <c r="K179" s="159"/>
      <c r="L179" s="28"/>
      <c r="M179" s="160" t="s">
        <v>1</v>
      </c>
      <c r="N179" s="121" t="s">
        <v>40</v>
      </c>
      <c r="P179" s="161">
        <f t="shared" si="36"/>
        <v>0</v>
      </c>
      <c r="Q179" s="161">
        <v>6.9999999999999994E-5</v>
      </c>
      <c r="R179" s="161">
        <f t="shared" si="37"/>
        <v>6.2999999999999992E-4</v>
      </c>
      <c r="S179" s="161">
        <v>0</v>
      </c>
      <c r="T179" s="162">
        <f t="shared" si="38"/>
        <v>0</v>
      </c>
      <c r="AR179" s="163" t="s">
        <v>144</v>
      </c>
      <c r="AT179" s="163" t="s">
        <v>140</v>
      </c>
      <c r="AU179" s="163" t="s">
        <v>89</v>
      </c>
      <c r="AY179" s="13" t="s">
        <v>138</v>
      </c>
      <c r="BE179" s="164">
        <f t="shared" si="39"/>
        <v>0</v>
      </c>
      <c r="BF179" s="164">
        <f t="shared" si="40"/>
        <v>0</v>
      </c>
      <c r="BG179" s="164">
        <f t="shared" si="41"/>
        <v>0</v>
      </c>
      <c r="BH179" s="164">
        <f t="shared" si="42"/>
        <v>0</v>
      </c>
      <c r="BI179" s="164">
        <f t="shared" si="43"/>
        <v>0</v>
      </c>
      <c r="BJ179" s="13" t="s">
        <v>89</v>
      </c>
      <c r="BK179" s="164">
        <f t="shared" si="44"/>
        <v>0</v>
      </c>
      <c r="BL179" s="13" t="s">
        <v>144</v>
      </c>
      <c r="BM179" s="163" t="s">
        <v>274</v>
      </c>
    </row>
    <row r="180" spans="2:65" s="1" customFormat="1" ht="24.15" customHeight="1">
      <c r="B180" s="122"/>
      <c r="C180" s="152" t="s">
        <v>275</v>
      </c>
      <c r="D180" s="152" t="s">
        <v>140</v>
      </c>
      <c r="E180" s="153" t="s">
        <v>276</v>
      </c>
      <c r="F180" s="154" t="s">
        <v>277</v>
      </c>
      <c r="G180" s="155" t="s">
        <v>206</v>
      </c>
      <c r="H180" s="156">
        <v>106</v>
      </c>
      <c r="I180" s="157"/>
      <c r="J180" s="158">
        <f t="shared" si="35"/>
        <v>0</v>
      </c>
      <c r="K180" s="159"/>
      <c r="L180" s="28"/>
      <c r="M180" s="160" t="s">
        <v>1</v>
      </c>
      <c r="N180" s="121" t="s">
        <v>40</v>
      </c>
      <c r="P180" s="161">
        <f t="shared" si="36"/>
        <v>0</v>
      </c>
      <c r="Q180" s="161">
        <v>4.0000000000000003E-5</v>
      </c>
      <c r="R180" s="161">
        <f t="shared" si="37"/>
        <v>4.2400000000000007E-3</v>
      </c>
      <c r="S180" s="161">
        <v>0</v>
      </c>
      <c r="T180" s="162">
        <f t="shared" si="38"/>
        <v>0</v>
      </c>
      <c r="AR180" s="163" t="s">
        <v>144</v>
      </c>
      <c r="AT180" s="163" t="s">
        <v>140</v>
      </c>
      <c r="AU180" s="163" t="s">
        <v>89</v>
      </c>
      <c r="AY180" s="13" t="s">
        <v>138</v>
      </c>
      <c r="BE180" s="164">
        <f t="shared" si="39"/>
        <v>0</v>
      </c>
      <c r="BF180" s="164">
        <f t="shared" si="40"/>
        <v>0</v>
      </c>
      <c r="BG180" s="164">
        <f t="shared" si="41"/>
        <v>0</v>
      </c>
      <c r="BH180" s="164">
        <f t="shared" si="42"/>
        <v>0</v>
      </c>
      <c r="BI180" s="164">
        <f t="shared" si="43"/>
        <v>0</v>
      </c>
      <c r="BJ180" s="13" t="s">
        <v>89</v>
      </c>
      <c r="BK180" s="164">
        <f t="shared" si="44"/>
        <v>0</v>
      </c>
      <c r="BL180" s="13" t="s">
        <v>144</v>
      </c>
      <c r="BM180" s="163" t="s">
        <v>278</v>
      </c>
    </row>
    <row r="181" spans="2:65" s="1" customFormat="1" ht="24.15" customHeight="1">
      <c r="B181" s="122"/>
      <c r="C181" s="152" t="s">
        <v>212</v>
      </c>
      <c r="D181" s="152" t="s">
        <v>140</v>
      </c>
      <c r="E181" s="153" t="s">
        <v>279</v>
      </c>
      <c r="F181" s="154" t="s">
        <v>280</v>
      </c>
      <c r="G181" s="155" t="s">
        <v>206</v>
      </c>
      <c r="H181" s="156">
        <v>106</v>
      </c>
      <c r="I181" s="157"/>
      <c r="J181" s="158">
        <f t="shared" si="35"/>
        <v>0</v>
      </c>
      <c r="K181" s="159"/>
      <c r="L181" s="28"/>
      <c r="M181" s="160" t="s">
        <v>1</v>
      </c>
      <c r="N181" s="121" t="s">
        <v>40</v>
      </c>
      <c r="P181" s="161">
        <f t="shared" si="36"/>
        <v>0</v>
      </c>
      <c r="Q181" s="161">
        <v>9.0000000000000006E-5</v>
      </c>
      <c r="R181" s="161">
        <f t="shared" si="37"/>
        <v>9.5399999999999999E-3</v>
      </c>
      <c r="S181" s="161">
        <v>0</v>
      </c>
      <c r="T181" s="162">
        <f t="shared" si="38"/>
        <v>0</v>
      </c>
      <c r="AR181" s="163" t="s">
        <v>144</v>
      </c>
      <c r="AT181" s="163" t="s">
        <v>140</v>
      </c>
      <c r="AU181" s="163" t="s">
        <v>89</v>
      </c>
      <c r="AY181" s="13" t="s">
        <v>138</v>
      </c>
      <c r="BE181" s="164">
        <f t="shared" si="39"/>
        <v>0</v>
      </c>
      <c r="BF181" s="164">
        <f t="shared" si="40"/>
        <v>0</v>
      </c>
      <c r="BG181" s="164">
        <f t="shared" si="41"/>
        <v>0</v>
      </c>
      <c r="BH181" s="164">
        <f t="shared" si="42"/>
        <v>0</v>
      </c>
      <c r="BI181" s="164">
        <f t="shared" si="43"/>
        <v>0</v>
      </c>
      <c r="BJ181" s="13" t="s">
        <v>89</v>
      </c>
      <c r="BK181" s="164">
        <f t="shared" si="44"/>
        <v>0</v>
      </c>
      <c r="BL181" s="13" t="s">
        <v>144</v>
      </c>
      <c r="BM181" s="163" t="s">
        <v>281</v>
      </c>
    </row>
    <row r="182" spans="2:65" s="1" customFormat="1" ht="24.15" customHeight="1">
      <c r="B182" s="122"/>
      <c r="C182" s="152" t="s">
        <v>282</v>
      </c>
      <c r="D182" s="152" t="s">
        <v>140</v>
      </c>
      <c r="E182" s="153" t="s">
        <v>283</v>
      </c>
      <c r="F182" s="154" t="s">
        <v>284</v>
      </c>
      <c r="G182" s="155" t="s">
        <v>206</v>
      </c>
      <c r="H182" s="156">
        <v>106</v>
      </c>
      <c r="I182" s="157"/>
      <c r="J182" s="158">
        <f t="shared" si="35"/>
        <v>0</v>
      </c>
      <c r="K182" s="159"/>
      <c r="L182" s="28"/>
      <c r="M182" s="160" t="s">
        <v>1</v>
      </c>
      <c r="N182" s="121" t="s">
        <v>40</v>
      </c>
      <c r="P182" s="161">
        <f t="shared" si="36"/>
        <v>0</v>
      </c>
      <c r="Q182" s="161">
        <v>4.0000000000000003E-5</v>
      </c>
      <c r="R182" s="161">
        <f t="shared" si="37"/>
        <v>4.2400000000000007E-3</v>
      </c>
      <c r="S182" s="161">
        <v>0</v>
      </c>
      <c r="T182" s="162">
        <f t="shared" si="38"/>
        <v>0</v>
      </c>
      <c r="AR182" s="163" t="s">
        <v>144</v>
      </c>
      <c r="AT182" s="163" t="s">
        <v>140</v>
      </c>
      <c r="AU182" s="163" t="s">
        <v>89</v>
      </c>
      <c r="AY182" s="13" t="s">
        <v>138</v>
      </c>
      <c r="BE182" s="164">
        <f t="shared" si="39"/>
        <v>0</v>
      </c>
      <c r="BF182" s="164">
        <f t="shared" si="40"/>
        <v>0</v>
      </c>
      <c r="BG182" s="164">
        <f t="shared" si="41"/>
        <v>0</v>
      </c>
      <c r="BH182" s="164">
        <f t="shared" si="42"/>
        <v>0</v>
      </c>
      <c r="BI182" s="164">
        <f t="shared" si="43"/>
        <v>0</v>
      </c>
      <c r="BJ182" s="13" t="s">
        <v>89</v>
      </c>
      <c r="BK182" s="164">
        <f t="shared" si="44"/>
        <v>0</v>
      </c>
      <c r="BL182" s="13" t="s">
        <v>144</v>
      </c>
      <c r="BM182" s="163" t="s">
        <v>285</v>
      </c>
    </row>
    <row r="183" spans="2:65" s="1" customFormat="1" ht="24.15" customHeight="1">
      <c r="B183" s="122"/>
      <c r="C183" s="152" t="s">
        <v>215</v>
      </c>
      <c r="D183" s="152" t="s">
        <v>140</v>
      </c>
      <c r="E183" s="153" t="s">
        <v>286</v>
      </c>
      <c r="F183" s="154" t="s">
        <v>287</v>
      </c>
      <c r="G183" s="155" t="s">
        <v>143</v>
      </c>
      <c r="H183" s="156">
        <v>9</v>
      </c>
      <c r="I183" s="157"/>
      <c r="J183" s="158">
        <f t="shared" si="35"/>
        <v>0</v>
      </c>
      <c r="K183" s="159"/>
      <c r="L183" s="28"/>
      <c r="M183" s="160" t="s">
        <v>1</v>
      </c>
      <c r="N183" s="121" t="s">
        <v>40</v>
      </c>
      <c r="P183" s="161">
        <f t="shared" si="36"/>
        <v>0</v>
      </c>
      <c r="Q183" s="161">
        <v>6.6E-4</v>
      </c>
      <c r="R183" s="161">
        <f t="shared" si="37"/>
        <v>5.94E-3</v>
      </c>
      <c r="S183" s="161">
        <v>0</v>
      </c>
      <c r="T183" s="162">
        <f t="shared" si="38"/>
        <v>0</v>
      </c>
      <c r="AR183" s="163" t="s">
        <v>144</v>
      </c>
      <c r="AT183" s="163" t="s">
        <v>140</v>
      </c>
      <c r="AU183" s="163" t="s">
        <v>89</v>
      </c>
      <c r="AY183" s="13" t="s">
        <v>138</v>
      </c>
      <c r="BE183" s="164">
        <f t="shared" si="39"/>
        <v>0</v>
      </c>
      <c r="BF183" s="164">
        <f t="shared" si="40"/>
        <v>0</v>
      </c>
      <c r="BG183" s="164">
        <f t="shared" si="41"/>
        <v>0</v>
      </c>
      <c r="BH183" s="164">
        <f t="shared" si="42"/>
        <v>0</v>
      </c>
      <c r="BI183" s="164">
        <f t="shared" si="43"/>
        <v>0</v>
      </c>
      <c r="BJ183" s="13" t="s">
        <v>89</v>
      </c>
      <c r="BK183" s="164">
        <f t="shared" si="44"/>
        <v>0</v>
      </c>
      <c r="BL183" s="13" t="s">
        <v>144</v>
      </c>
      <c r="BM183" s="163" t="s">
        <v>288</v>
      </c>
    </row>
    <row r="184" spans="2:65" s="1" customFormat="1" ht="24.15" customHeight="1">
      <c r="B184" s="122"/>
      <c r="C184" s="152" t="s">
        <v>289</v>
      </c>
      <c r="D184" s="152" t="s">
        <v>140</v>
      </c>
      <c r="E184" s="153" t="s">
        <v>290</v>
      </c>
      <c r="F184" s="154" t="s">
        <v>291</v>
      </c>
      <c r="G184" s="155" t="s">
        <v>206</v>
      </c>
      <c r="H184" s="156">
        <v>16</v>
      </c>
      <c r="I184" s="157"/>
      <c r="J184" s="158">
        <f t="shared" si="35"/>
        <v>0</v>
      </c>
      <c r="K184" s="159"/>
      <c r="L184" s="28"/>
      <c r="M184" s="160" t="s">
        <v>1</v>
      </c>
      <c r="N184" s="121" t="s">
        <v>40</v>
      </c>
      <c r="P184" s="161">
        <f t="shared" si="36"/>
        <v>0</v>
      </c>
      <c r="Q184" s="161">
        <v>0.15554999999999999</v>
      </c>
      <c r="R184" s="161">
        <f t="shared" si="37"/>
        <v>2.4887999999999999</v>
      </c>
      <c r="S184" s="161">
        <v>0</v>
      </c>
      <c r="T184" s="162">
        <f t="shared" si="38"/>
        <v>0</v>
      </c>
      <c r="AR184" s="163" t="s">
        <v>144</v>
      </c>
      <c r="AT184" s="163" t="s">
        <v>140</v>
      </c>
      <c r="AU184" s="163" t="s">
        <v>89</v>
      </c>
      <c r="AY184" s="13" t="s">
        <v>138</v>
      </c>
      <c r="BE184" s="164">
        <f t="shared" si="39"/>
        <v>0</v>
      </c>
      <c r="BF184" s="164">
        <f t="shared" si="40"/>
        <v>0</v>
      </c>
      <c r="BG184" s="164">
        <f t="shared" si="41"/>
        <v>0</v>
      </c>
      <c r="BH184" s="164">
        <f t="shared" si="42"/>
        <v>0</v>
      </c>
      <c r="BI184" s="164">
        <f t="shared" si="43"/>
        <v>0</v>
      </c>
      <c r="BJ184" s="13" t="s">
        <v>89</v>
      </c>
      <c r="BK184" s="164">
        <f t="shared" si="44"/>
        <v>0</v>
      </c>
      <c r="BL184" s="13" t="s">
        <v>144</v>
      </c>
      <c r="BM184" s="163" t="s">
        <v>292</v>
      </c>
    </row>
    <row r="185" spans="2:65" s="1" customFormat="1" ht="24.15" customHeight="1">
      <c r="B185" s="122"/>
      <c r="C185" s="152" t="s">
        <v>219</v>
      </c>
      <c r="D185" s="152" t="s">
        <v>140</v>
      </c>
      <c r="E185" s="153" t="s">
        <v>293</v>
      </c>
      <c r="F185" s="154" t="s">
        <v>294</v>
      </c>
      <c r="G185" s="155" t="s">
        <v>206</v>
      </c>
      <c r="H185" s="156">
        <v>352</v>
      </c>
      <c r="I185" s="157"/>
      <c r="J185" s="158">
        <f t="shared" si="35"/>
        <v>0</v>
      </c>
      <c r="K185" s="159"/>
      <c r="L185" s="28"/>
      <c r="M185" s="160" t="s">
        <v>1</v>
      </c>
      <c r="N185" s="121" t="s">
        <v>40</v>
      </c>
      <c r="P185" s="161">
        <f t="shared" si="36"/>
        <v>0</v>
      </c>
      <c r="Q185" s="161">
        <v>0.10562000000000001</v>
      </c>
      <c r="R185" s="161">
        <f t="shared" si="37"/>
        <v>37.178240000000002</v>
      </c>
      <c r="S185" s="161">
        <v>0</v>
      </c>
      <c r="T185" s="162">
        <f t="shared" si="38"/>
        <v>0</v>
      </c>
      <c r="AR185" s="163" t="s">
        <v>144</v>
      </c>
      <c r="AT185" s="163" t="s">
        <v>140</v>
      </c>
      <c r="AU185" s="163" t="s">
        <v>89</v>
      </c>
      <c r="AY185" s="13" t="s">
        <v>138</v>
      </c>
      <c r="BE185" s="164">
        <f t="shared" si="39"/>
        <v>0</v>
      </c>
      <c r="BF185" s="164">
        <f t="shared" si="40"/>
        <v>0</v>
      </c>
      <c r="BG185" s="164">
        <f t="shared" si="41"/>
        <v>0</v>
      </c>
      <c r="BH185" s="164">
        <f t="shared" si="42"/>
        <v>0</v>
      </c>
      <c r="BI185" s="164">
        <f t="shared" si="43"/>
        <v>0</v>
      </c>
      <c r="BJ185" s="13" t="s">
        <v>89</v>
      </c>
      <c r="BK185" s="164">
        <f t="shared" si="44"/>
        <v>0</v>
      </c>
      <c r="BL185" s="13" t="s">
        <v>144</v>
      </c>
      <c r="BM185" s="163" t="s">
        <v>295</v>
      </c>
    </row>
    <row r="186" spans="2:65" s="1" customFormat="1" ht="24.15" customHeight="1">
      <c r="B186" s="122"/>
      <c r="C186" s="152" t="s">
        <v>296</v>
      </c>
      <c r="D186" s="152" t="s">
        <v>140</v>
      </c>
      <c r="E186" s="153" t="s">
        <v>297</v>
      </c>
      <c r="F186" s="154" t="s">
        <v>298</v>
      </c>
      <c r="G186" s="155" t="s">
        <v>206</v>
      </c>
      <c r="H186" s="156">
        <v>70</v>
      </c>
      <c r="I186" s="157"/>
      <c r="J186" s="158">
        <f t="shared" si="35"/>
        <v>0</v>
      </c>
      <c r="K186" s="159"/>
      <c r="L186" s="28"/>
      <c r="M186" s="160" t="s">
        <v>1</v>
      </c>
      <c r="N186" s="121" t="s">
        <v>40</v>
      </c>
      <c r="P186" s="161">
        <f t="shared" si="36"/>
        <v>0</v>
      </c>
      <c r="Q186" s="161">
        <v>0.13553000000000001</v>
      </c>
      <c r="R186" s="161">
        <f t="shared" si="37"/>
        <v>9.4871000000000016</v>
      </c>
      <c r="S186" s="161">
        <v>0</v>
      </c>
      <c r="T186" s="162">
        <f t="shared" si="38"/>
        <v>0</v>
      </c>
      <c r="AR186" s="163" t="s">
        <v>144</v>
      </c>
      <c r="AT186" s="163" t="s">
        <v>140</v>
      </c>
      <c r="AU186" s="163" t="s">
        <v>89</v>
      </c>
      <c r="AY186" s="13" t="s">
        <v>138</v>
      </c>
      <c r="BE186" s="164">
        <f t="shared" si="39"/>
        <v>0</v>
      </c>
      <c r="BF186" s="164">
        <f t="shared" si="40"/>
        <v>0</v>
      </c>
      <c r="BG186" s="164">
        <f t="shared" si="41"/>
        <v>0</v>
      </c>
      <c r="BH186" s="164">
        <f t="shared" si="42"/>
        <v>0</v>
      </c>
      <c r="BI186" s="164">
        <f t="shared" si="43"/>
        <v>0</v>
      </c>
      <c r="BJ186" s="13" t="s">
        <v>89</v>
      </c>
      <c r="BK186" s="164">
        <f t="shared" si="44"/>
        <v>0</v>
      </c>
      <c r="BL186" s="13" t="s">
        <v>144</v>
      </c>
      <c r="BM186" s="163" t="s">
        <v>299</v>
      </c>
    </row>
    <row r="187" spans="2:65" s="1" customFormat="1" ht="16.5" customHeight="1">
      <c r="B187" s="122"/>
      <c r="C187" s="165" t="s">
        <v>222</v>
      </c>
      <c r="D187" s="165" t="s">
        <v>244</v>
      </c>
      <c r="E187" s="166" t="s">
        <v>300</v>
      </c>
      <c r="F187" s="167" t="s">
        <v>301</v>
      </c>
      <c r="G187" s="168" t="s">
        <v>251</v>
      </c>
      <c r="H187" s="169">
        <v>352</v>
      </c>
      <c r="I187" s="170"/>
      <c r="J187" s="171">
        <f t="shared" si="35"/>
        <v>0</v>
      </c>
      <c r="K187" s="172"/>
      <c r="L187" s="173"/>
      <c r="M187" s="174" t="s">
        <v>1</v>
      </c>
      <c r="N187" s="175" t="s">
        <v>40</v>
      </c>
      <c r="P187" s="161">
        <f t="shared" si="36"/>
        <v>0</v>
      </c>
      <c r="Q187" s="161">
        <v>1.2E-2</v>
      </c>
      <c r="R187" s="161">
        <f t="shared" si="37"/>
        <v>4.2240000000000002</v>
      </c>
      <c r="S187" s="161">
        <v>0</v>
      </c>
      <c r="T187" s="162">
        <f t="shared" si="38"/>
        <v>0</v>
      </c>
      <c r="AR187" s="163" t="s">
        <v>153</v>
      </c>
      <c r="AT187" s="163" t="s">
        <v>244</v>
      </c>
      <c r="AU187" s="163" t="s">
        <v>89</v>
      </c>
      <c r="AY187" s="13" t="s">
        <v>138</v>
      </c>
      <c r="BE187" s="164">
        <f t="shared" si="39"/>
        <v>0</v>
      </c>
      <c r="BF187" s="164">
        <f t="shared" si="40"/>
        <v>0</v>
      </c>
      <c r="BG187" s="164">
        <f t="shared" si="41"/>
        <v>0</v>
      </c>
      <c r="BH187" s="164">
        <f t="shared" si="42"/>
        <v>0</v>
      </c>
      <c r="BI187" s="164">
        <f t="shared" si="43"/>
        <v>0</v>
      </c>
      <c r="BJ187" s="13" t="s">
        <v>89</v>
      </c>
      <c r="BK187" s="164">
        <f t="shared" si="44"/>
        <v>0</v>
      </c>
      <c r="BL187" s="13" t="s">
        <v>144</v>
      </c>
      <c r="BM187" s="163" t="s">
        <v>302</v>
      </c>
    </row>
    <row r="188" spans="2:65" s="1" customFormat="1" ht="16.5" customHeight="1">
      <c r="B188" s="122"/>
      <c r="C188" s="165" t="s">
        <v>303</v>
      </c>
      <c r="D188" s="165" t="s">
        <v>244</v>
      </c>
      <c r="E188" s="166" t="s">
        <v>304</v>
      </c>
      <c r="F188" s="167" t="s">
        <v>305</v>
      </c>
      <c r="G188" s="168" t="s">
        <v>251</v>
      </c>
      <c r="H188" s="169">
        <v>70</v>
      </c>
      <c r="I188" s="170"/>
      <c r="J188" s="171">
        <f t="shared" si="35"/>
        <v>0</v>
      </c>
      <c r="K188" s="172"/>
      <c r="L188" s="173"/>
      <c r="M188" s="174" t="s">
        <v>1</v>
      </c>
      <c r="N188" s="175" t="s">
        <v>40</v>
      </c>
      <c r="P188" s="161">
        <f t="shared" si="36"/>
        <v>0</v>
      </c>
      <c r="Q188" s="161">
        <v>6.4000000000000001E-2</v>
      </c>
      <c r="R188" s="161">
        <f t="shared" si="37"/>
        <v>4.4800000000000004</v>
      </c>
      <c r="S188" s="161">
        <v>0</v>
      </c>
      <c r="T188" s="162">
        <f t="shared" si="38"/>
        <v>0</v>
      </c>
      <c r="AR188" s="163" t="s">
        <v>153</v>
      </c>
      <c r="AT188" s="163" t="s">
        <v>244</v>
      </c>
      <c r="AU188" s="163" t="s">
        <v>89</v>
      </c>
      <c r="AY188" s="13" t="s">
        <v>138</v>
      </c>
      <c r="BE188" s="164">
        <f t="shared" si="39"/>
        <v>0</v>
      </c>
      <c r="BF188" s="164">
        <f t="shared" si="40"/>
        <v>0</v>
      </c>
      <c r="BG188" s="164">
        <f t="shared" si="41"/>
        <v>0</v>
      </c>
      <c r="BH188" s="164">
        <f t="shared" si="42"/>
        <v>0</v>
      </c>
      <c r="BI188" s="164">
        <f t="shared" si="43"/>
        <v>0</v>
      </c>
      <c r="BJ188" s="13" t="s">
        <v>89</v>
      </c>
      <c r="BK188" s="164">
        <f t="shared" si="44"/>
        <v>0</v>
      </c>
      <c r="BL188" s="13" t="s">
        <v>144</v>
      </c>
      <c r="BM188" s="163" t="s">
        <v>306</v>
      </c>
    </row>
    <row r="189" spans="2:65" s="1" customFormat="1" ht="16.5" customHeight="1">
      <c r="B189" s="122"/>
      <c r="C189" s="165" t="s">
        <v>225</v>
      </c>
      <c r="D189" s="165" t="s">
        <v>244</v>
      </c>
      <c r="E189" s="166" t="s">
        <v>307</v>
      </c>
      <c r="F189" s="167" t="s">
        <v>308</v>
      </c>
      <c r="G189" s="168" t="s">
        <v>251</v>
      </c>
      <c r="H189" s="169">
        <v>16</v>
      </c>
      <c r="I189" s="170"/>
      <c r="J189" s="171">
        <f t="shared" si="35"/>
        <v>0</v>
      </c>
      <c r="K189" s="172"/>
      <c r="L189" s="173"/>
      <c r="M189" s="174" t="s">
        <v>1</v>
      </c>
      <c r="N189" s="175" t="s">
        <v>40</v>
      </c>
      <c r="P189" s="161">
        <f t="shared" si="36"/>
        <v>0</v>
      </c>
      <c r="Q189" s="161">
        <v>9.7000000000000003E-2</v>
      </c>
      <c r="R189" s="161">
        <f t="shared" si="37"/>
        <v>1.552</v>
      </c>
      <c r="S189" s="161">
        <v>0</v>
      </c>
      <c r="T189" s="162">
        <f t="shared" si="38"/>
        <v>0</v>
      </c>
      <c r="AR189" s="163" t="s">
        <v>153</v>
      </c>
      <c r="AT189" s="163" t="s">
        <v>244</v>
      </c>
      <c r="AU189" s="163" t="s">
        <v>89</v>
      </c>
      <c r="AY189" s="13" t="s">
        <v>138</v>
      </c>
      <c r="BE189" s="164">
        <f t="shared" si="39"/>
        <v>0</v>
      </c>
      <c r="BF189" s="164">
        <f t="shared" si="40"/>
        <v>0</v>
      </c>
      <c r="BG189" s="164">
        <f t="shared" si="41"/>
        <v>0</v>
      </c>
      <c r="BH189" s="164">
        <f t="shared" si="42"/>
        <v>0</v>
      </c>
      <c r="BI189" s="164">
        <f t="shared" si="43"/>
        <v>0</v>
      </c>
      <c r="BJ189" s="13" t="s">
        <v>89</v>
      </c>
      <c r="BK189" s="164">
        <f t="shared" si="44"/>
        <v>0</v>
      </c>
      <c r="BL189" s="13" t="s">
        <v>144</v>
      </c>
      <c r="BM189" s="163" t="s">
        <v>309</v>
      </c>
    </row>
    <row r="190" spans="2:65" s="1" customFormat="1" ht="24.15" customHeight="1">
      <c r="B190" s="122"/>
      <c r="C190" s="152" t="s">
        <v>310</v>
      </c>
      <c r="D190" s="152" t="s">
        <v>140</v>
      </c>
      <c r="E190" s="153" t="s">
        <v>311</v>
      </c>
      <c r="F190" s="154" t="s">
        <v>312</v>
      </c>
      <c r="G190" s="155" t="s">
        <v>157</v>
      </c>
      <c r="H190" s="156">
        <v>19.440000000000001</v>
      </c>
      <c r="I190" s="157"/>
      <c r="J190" s="158">
        <f t="shared" si="35"/>
        <v>0</v>
      </c>
      <c r="K190" s="159"/>
      <c r="L190" s="28"/>
      <c r="M190" s="160" t="s">
        <v>1</v>
      </c>
      <c r="N190" s="121" t="s">
        <v>40</v>
      </c>
      <c r="P190" s="161">
        <f t="shared" si="36"/>
        <v>0</v>
      </c>
      <c r="Q190" s="161">
        <v>2.3628499999999999</v>
      </c>
      <c r="R190" s="161">
        <f t="shared" si="37"/>
        <v>45.933804000000002</v>
      </c>
      <c r="S190" s="161">
        <v>0</v>
      </c>
      <c r="T190" s="162">
        <f t="shared" si="38"/>
        <v>0</v>
      </c>
      <c r="AR190" s="163" t="s">
        <v>144</v>
      </c>
      <c r="AT190" s="163" t="s">
        <v>140</v>
      </c>
      <c r="AU190" s="163" t="s">
        <v>89</v>
      </c>
      <c r="AY190" s="13" t="s">
        <v>138</v>
      </c>
      <c r="BE190" s="164">
        <f t="shared" si="39"/>
        <v>0</v>
      </c>
      <c r="BF190" s="164">
        <f t="shared" si="40"/>
        <v>0</v>
      </c>
      <c r="BG190" s="164">
        <f t="shared" si="41"/>
        <v>0</v>
      </c>
      <c r="BH190" s="164">
        <f t="shared" si="42"/>
        <v>0</v>
      </c>
      <c r="BI190" s="164">
        <f t="shared" si="43"/>
        <v>0</v>
      </c>
      <c r="BJ190" s="13" t="s">
        <v>89</v>
      </c>
      <c r="BK190" s="164">
        <f t="shared" si="44"/>
        <v>0</v>
      </c>
      <c r="BL190" s="13" t="s">
        <v>144</v>
      </c>
      <c r="BM190" s="163" t="s">
        <v>313</v>
      </c>
    </row>
    <row r="191" spans="2:65" s="1" customFormat="1" ht="24.15" customHeight="1">
      <c r="B191" s="122"/>
      <c r="C191" s="152" t="s">
        <v>228</v>
      </c>
      <c r="D191" s="152" t="s">
        <v>140</v>
      </c>
      <c r="E191" s="153" t="s">
        <v>314</v>
      </c>
      <c r="F191" s="154" t="s">
        <v>315</v>
      </c>
      <c r="G191" s="155" t="s">
        <v>251</v>
      </c>
      <c r="H191" s="156">
        <v>18</v>
      </c>
      <c r="I191" s="157"/>
      <c r="J191" s="158">
        <f t="shared" si="35"/>
        <v>0</v>
      </c>
      <c r="K191" s="159"/>
      <c r="L191" s="28"/>
      <c r="M191" s="160" t="s">
        <v>1</v>
      </c>
      <c r="N191" s="121" t="s">
        <v>40</v>
      </c>
      <c r="P191" s="161">
        <f t="shared" si="36"/>
        <v>0</v>
      </c>
      <c r="Q191" s="161">
        <v>5.8003900000000002</v>
      </c>
      <c r="R191" s="161">
        <f t="shared" si="37"/>
        <v>104.40702</v>
      </c>
      <c r="S191" s="161">
        <v>0</v>
      </c>
      <c r="T191" s="162">
        <f t="shared" si="38"/>
        <v>0</v>
      </c>
      <c r="AR191" s="163" t="s">
        <v>144</v>
      </c>
      <c r="AT191" s="163" t="s">
        <v>140</v>
      </c>
      <c r="AU191" s="163" t="s">
        <v>89</v>
      </c>
      <c r="AY191" s="13" t="s">
        <v>138</v>
      </c>
      <c r="BE191" s="164">
        <f t="shared" si="39"/>
        <v>0</v>
      </c>
      <c r="BF191" s="164">
        <f t="shared" si="40"/>
        <v>0</v>
      </c>
      <c r="BG191" s="164">
        <f t="shared" si="41"/>
        <v>0</v>
      </c>
      <c r="BH191" s="164">
        <f t="shared" si="42"/>
        <v>0</v>
      </c>
      <c r="BI191" s="164">
        <f t="shared" si="43"/>
        <v>0</v>
      </c>
      <c r="BJ191" s="13" t="s">
        <v>89</v>
      </c>
      <c r="BK191" s="164">
        <f t="shared" si="44"/>
        <v>0</v>
      </c>
      <c r="BL191" s="13" t="s">
        <v>144</v>
      </c>
      <c r="BM191" s="163" t="s">
        <v>316</v>
      </c>
    </row>
    <row r="192" spans="2:65" s="1" customFormat="1" ht="24.15" customHeight="1">
      <c r="B192" s="122"/>
      <c r="C192" s="152" t="s">
        <v>317</v>
      </c>
      <c r="D192" s="152" t="s">
        <v>140</v>
      </c>
      <c r="E192" s="153" t="s">
        <v>318</v>
      </c>
      <c r="F192" s="154" t="s">
        <v>319</v>
      </c>
      <c r="G192" s="155" t="s">
        <v>206</v>
      </c>
      <c r="H192" s="156">
        <v>58</v>
      </c>
      <c r="I192" s="157"/>
      <c r="J192" s="158">
        <f t="shared" si="35"/>
        <v>0</v>
      </c>
      <c r="K192" s="159"/>
      <c r="L192" s="28"/>
      <c r="M192" s="160" t="s">
        <v>1</v>
      </c>
      <c r="N192" s="121" t="s">
        <v>40</v>
      </c>
      <c r="P192" s="161">
        <f t="shared" si="36"/>
        <v>0</v>
      </c>
      <c r="Q192" s="161">
        <v>0.62616000000000005</v>
      </c>
      <c r="R192" s="161">
        <f t="shared" si="37"/>
        <v>36.317280000000004</v>
      </c>
      <c r="S192" s="161">
        <v>0</v>
      </c>
      <c r="T192" s="162">
        <f t="shared" si="38"/>
        <v>0</v>
      </c>
      <c r="AR192" s="163" t="s">
        <v>144</v>
      </c>
      <c r="AT192" s="163" t="s">
        <v>140</v>
      </c>
      <c r="AU192" s="163" t="s">
        <v>89</v>
      </c>
      <c r="AY192" s="13" t="s">
        <v>138</v>
      </c>
      <c r="BE192" s="164">
        <f t="shared" si="39"/>
        <v>0</v>
      </c>
      <c r="BF192" s="164">
        <f t="shared" si="40"/>
        <v>0</v>
      </c>
      <c r="BG192" s="164">
        <f t="shared" si="41"/>
        <v>0</v>
      </c>
      <c r="BH192" s="164">
        <f t="shared" si="42"/>
        <v>0</v>
      </c>
      <c r="BI192" s="164">
        <f t="shared" si="43"/>
        <v>0</v>
      </c>
      <c r="BJ192" s="13" t="s">
        <v>89</v>
      </c>
      <c r="BK192" s="164">
        <f t="shared" si="44"/>
        <v>0</v>
      </c>
      <c r="BL192" s="13" t="s">
        <v>144</v>
      </c>
      <c r="BM192" s="163" t="s">
        <v>320</v>
      </c>
    </row>
    <row r="193" spans="2:65" s="1" customFormat="1" ht="24.15" customHeight="1">
      <c r="B193" s="122"/>
      <c r="C193" s="152" t="s">
        <v>232</v>
      </c>
      <c r="D193" s="152" t="s">
        <v>140</v>
      </c>
      <c r="E193" s="153" t="s">
        <v>321</v>
      </c>
      <c r="F193" s="154" t="s">
        <v>322</v>
      </c>
      <c r="G193" s="155" t="s">
        <v>206</v>
      </c>
      <c r="H193" s="156">
        <v>13.5</v>
      </c>
      <c r="I193" s="157"/>
      <c r="J193" s="158">
        <f t="shared" si="35"/>
        <v>0</v>
      </c>
      <c r="K193" s="159"/>
      <c r="L193" s="28"/>
      <c r="M193" s="160" t="s">
        <v>1</v>
      </c>
      <c r="N193" s="121" t="s">
        <v>40</v>
      </c>
      <c r="P193" s="161">
        <f t="shared" si="36"/>
        <v>0</v>
      </c>
      <c r="Q193" s="161">
        <v>2.0000000000000002E-5</v>
      </c>
      <c r="R193" s="161">
        <f t="shared" si="37"/>
        <v>2.7E-4</v>
      </c>
      <c r="S193" s="161">
        <v>0</v>
      </c>
      <c r="T193" s="162">
        <f t="shared" si="38"/>
        <v>0</v>
      </c>
      <c r="AR193" s="163" t="s">
        <v>144</v>
      </c>
      <c r="AT193" s="163" t="s">
        <v>140</v>
      </c>
      <c r="AU193" s="163" t="s">
        <v>89</v>
      </c>
      <c r="AY193" s="13" t="s">
        <v>138</v>
      </c>
      <c r="BE193" s="164">
        <f t="shared" si="39"/>
        <v>0</v>
      </c>
      <c r="BF193" s="164">
        <f t="shared" si="40"/>
        <v>0</v>
      </c>
      <c r="BG193" s="164">
        <f t="shared" si="41"/>
        <v>0</v>
      </c>
      <c r="BH193" s="164">
        <f t="shared" si="42"/>
        <v>0</v>
      </c>
      <c r="BI193" s="164">
        <f t="shared" si="43"/>
        <v>0</v>
      </c>
      <c r="BJ193" s="13" t="s">
        <v>89</v>
      </c>
      <c r="BK193" s="164">
        <f t="shared" si="44"/>
        <v>0</v>
      </c>
      <c r="BL193" s="13" t="s">
        <v>144</v>
      </c>
      <c r="BM193" s="163" t="s">
        <v>323</v>
      </c>
    </row>
    <row r="194" spans="2:65" s="1" customFormat="1" ht="24.15" customHeight="1">
      <c r="B194" s="122"/>
      <c r="C194" s="152" t="s">
        <v>324</v>
      </c>
      <c r="D194" s="152" t="s">
        <v>140</v>
      </c>
      <c r="E194" s="153" t="s">
        <v>325</v>
      </c>
      <c r="F194" s="154" t="s">
        <v>326</v>
      </c>
      <c r="G194" s="155" t="s">
        <v>143</v>
      </c>
      <c r="H194" s="156">
        <v>7.8</v>
      </c>
      <c r="I194" s="157"/>
      <c r="J194" s="158">
        <f t="shared" si="35"/>
        <v>0</v>
      </c>
      <c r="K194" s="159"/>
      <c r="L194" s="28"/>
      <c r="M194" s="160" t="s">
        <v>1</v>
      </c>
      <c r="N194" s="121" t="s">
        <v>40</v>
      </c>
      <c r="P194" s="161">
        <f t="shared" si="36"/>
        <v>0</v>
      </c>
      <c r="Q194" s="161">
        <v>0.29304000000000002</v>
      </c>
      <c r="R194" s="161">
        <f t="shared" si="37"/>
        <v>2.2857120000000002</v>
      </c>
      <c r="S194" s="161">
        <v>0</v>
      </c>
      <c r="T194" s="162">
        <f t="shared" si="38"/>
        <v>0</v>
      </c>
      <c r="AR194" s="163" t="s">
        <v>144</v>
      </c>
      <c r="AT194" s="163" t="s">
        <v>140</v>
      </c>
      <c r="AU194" s="163" t="s">
        <v>89</v>
      </c>
      <c r="AY194" s="13" t="s">
        <v>138</v>
      </c>
      <c r="BE194" s="164">
        <f t="shared" si="39"/>
        <v>0</v>
      </c>
      <c r="BF194" s="164">
        <f t="shared" si="40"/>
        <v>0</v>
      </c>
      <c r="BG194" s="164">
        <f t="shared" si="41"/>
        <v>0</v>
      </c>
      <c r="BH194" s="164">
        <f t="shared" si="42"/>
        <v>0</v>
      </c>
      <c r="BI194" s="164">
        <f t="shared" si="43"/>
        <v>0</v>
      </c>
      <c r="BJ194" s="13" t="s">
        <v>89</v>
      </c>
      <c r="BK194" s="164">
        <f t="shared" si="44"/>
        <v>0</v>
      </c>
      <c r="BL194" s="13" t="s">
        <v>144</v>
      </c>
      <c r="BM194" s="163" t="s">
        <v>327</v>
      </c>
    </row>
    <row r="195" spans="2:65" s="1" customFormat="1" ht="24.15" customHeight="1">
      <c r="B195" s="122"/>
      <c r="C195" s="152" t="s">
        <v>235</v>
      </c>
      <c r="D195" s="152" t="s">
        <v>140</v>
      </c>
      <c r="E195" s="153" t="s">
        <v>328</v>
      </c>
      <c r="F195" s="154" t="s">
        <v>329</v>
      </c>
      <c r="G195" s="155" t="s">
        <v>206</v>
      </c>
      <c r="H195" s="156">
        <v>186</v>
      </c>
      <c r="I195" s="157"/>
      <c r="J195" s="158">
        <f t="shared" si="35"/>
        <v>0</v>
      </c>
      <c r="K195" s="159"/>
      <c r="L195" s="28"/>
      <c r="M195" s="160" t="s">
        <v>1</v>
      </c>
      <c r="N195" s="121" t="s">
        <v>40</v>
      </c>
      <c r="P195" s="161">
        <f t="shared" si="36"/>
        <v>0</v>
      </c>
      <c r="Q195" s="161">
        <v>0</v>
      </c>
      <c r="R195" s="161">
        <f t="shared" si="37"/>
        <v>0</v>
      </c>
      <c r="S195" s="161">
        <v>0</v>
      </c>
      <c r="T195" s="162">
        <f t="shared" si="38"/>
        <v>0</v>
      </c>
      <c r="AR195" s="163" t="s">
        <v>144</v>
      </c>
      <c r="AT195" s="163" t="s">
        <v>140</v>
      </c>
      <c r="AU195" s="163" t="s">
        <v>89</v>
      </c>
      <c r="AY195" s="13" t="s">
        <v>138</v>
      </c>
      <c r="BE195" s="164">
        <f t="shared" si="39"/>
        <v>0</v>
      </c>
      <c r="BF195" s="164">
        <f t="shared" si="40"/>
        <v>0</v>
      </c>
      <c r="BG195" s="164">
        <f t="shared" si="41"/>
        <v>0</v>
      </c>
      <c r="BH195" s="164">
        <f t="shared" si="42"/>
        <v>0</v>
      </c>
      <c r="BI195" s="164">
        <f t="shared" si="43"/>
        <v>0</v>
      </c>
      <c r="BJ195" s="13" t="s">
        <v>89</v>
      </c>
      <c r="BK195" s="164">
        <f t="shared" si="44"/>
        <v>0</v>
      </c>
      <c r="BL195" s="13" t="s">
        <v>144</v>
      </c>
      <c r="BM195" s="163" t="s">
        <v>330</v>
      </c>
    </row>
    <row r="196" spans="2:65" s="1" customFormat="1" ht="21.75" customHeight="1">
      <c r="B196" s="122"/>
      <c r="C196" s="152" t="s">
        <v>331</v>
      </c>
      <c r="D196" s="152" t="s">
        <v>140</v>
      </c>
      <c r="E196" s="153" t="s">
        <v>332</v>
      </c>
      <c r="F196" s="154" t="s">
        <v>333</v>
      </c>
      <c r="G196" s="155" t="s">
        <v>157</v>
      </c>
      <c r="H196" s="156">
        <v>0.45500000000000002</v>
      </c>
      <c r="I196" s="157"/>
      <c r="J196" s="158">
        <f t="shared" si="35"/>
        <v>0</v>
      </c>
      <c r="K196" s="159"/>
      <c r="L196" s="28"/>
      <c r="M196" s="160" t="s">
        <v>1</v>
      </c>
      <c r="N196" s="121" t="s">
        <v>40</v>
      </c>
      <c r="P196" s="161">
        <f t="shared" si="36"/>
        <v>0</v>
      </c>
      <c r="Q196" s="161">
        <v>8.1999999999999998E-4</v>
      </c>
      <c r="R196" s="161">
        <f t="shared" si="37"/>
        <v>3.7310000000000002E-4</v>
      </c>
      <c r="S196" s="161">
        <v>2.2000000000000002</v>
      </c>
      <c r="T196" s="162">
        <f t="shared" si="38"/>
        <v>1.0010000000000001</v>
      </c>
      <c r="AR196" s="163" t="s">
        <v>144</v>
      </c>
      <c r="AT196" s="163" t="s">
        <v>140</v>
      </c>
      <c r="AU196" s="163" t="s">
        <v>89</v>
      </c>
      <c r="AY196" s="13" t="s">
        <v>138</v>
      </c>
      <c r="BE196" s="164">
        <f t="shared" si="39"/>
        <v>0</v>
      </c>
      <c r="BF196" s="164">
        <f t="shared" si="40"/>
        <v>0</v>
      </c>
      <c r="BG196" s="164">
        <f t="shared" si="41"/>
        <v>0</v>
      </c>
      <c r="BH196" s="164">
        <f t="shared" si="42"/>
        <v>0</v>
      </c>
      <c r="BI196" s="164">
        <f t="shared" si="43"/>
        <v>0</v>
      </c>
      <c r="BJ196" s="13" t="s">
        <v>89</v>
      </c>
      <c r="BK196" s="164">
        <f t="shared" si="44"/>
        <v>0</v>
      </c>
      <c r="BL196" s="13" t="s">
        <v>144</v>
      </c>
      <c r="BM196" s="163" t="s">
        <v>334</v>
      </c>
    </row>
    <row r="197" spans="2:65" s="1" customFormat="1" ht="21.75" customHeight="1">
      <c r="B197" s="122"/>
      <c r="C197" s="152" t="s">
        <v>239</v>
      </c>
      <c r="D197" s="152" t="s">
        <v>140</v>
      </c>
      <c r="E197" s="153" t="s">
        <v>335</v>
      </c>
      <c r="F197" s="154" t="s">
        <v>336</v>
      </c>
      <c r="G197" s="155" t="s">
        <v>206</v>
      </c>
      <c r="H197" s="156">
        <v>6</v>
      </c>
      <c r="I197" s="157"/>
      <c r="J197" s="158">
        <f t="shared" si="35"/>
        <v>0</v>
      </c>
      <c r="K197" s="159"/>
      <c r="L197" s="28"/>
      <c r="M197" s="160" t="s">
        <v>1</v>
      </c>
      <c r="N197" s="121" t="s">
        <v>40</v>
      </c>
      <c r="P197" s="161">
        <f t="shared" si="36"/>
        <v>0</v>
      </c>
      <c r="Q197" s="161">
        <v>0</v>
      </c>
      <c r="R197" s="161">
        <f t="shared" si="37"/>
        <v>0</v>
      </c>
      <c r="S197" s="161">
        <v>0.753</v>
      </c>
      <c r="T197" s="162">
        <f t="shared" si="38"/>
        <v>4.5179999999999998</v>
      </c>
      <c r="AR197" s="163" t="s">
        <v>144</v>
      </c>
      <c r="AT197" s="163" t="s">
        <v>140</v>
      </c>
      <c r="AU197" s="163" t="s">
        <v>89</v>
      </c>
      <c r="AY197" s="13" t="s">
        <v>138</v>
      </c>
      <c r="BE197" s="164">
        <f t="shared" si="39"/>
        <v>0</v>
      </c>
      <c r="BF197" s="164">
        <f t="shared" si="40"/>
        <v>0</v>
      </c>
      <c r="BG197" s="164">
        <f t="shared" si="41"/>
        <v>0</v>
      </c>
      <c r="BH197" s="164">
        <f t="shared" si="42"/>
        <v>0</v>
      </c>
      <c r="BI197" s="164">
        <f t="shared" si="43"/>
        <v>0</v>
      </c>
      <c r="BJ197" s="13" t="s">
        <v>89</v>
      </c>
      <c r="BK197" s="164">
        <f t="shared" si="44"/>
        <v>0</v>
      </c>
      <c r="BL197" s="13" t="s">
        <v>144</v>
      </c>
      <c r="BM197" s="163" t="s">
        <v>337</v>
      </c>
    </row>
    <row r="198" spans="2:65" s="1" customFormat="1" ht="37.799999999999997" customHeight="1">
      <c r="B198" s="122"/>
      <c r="C198" s="152" t="s">
        <v>338</v>
      </c>
      <c r="D198" s="152" t="s">
        <v>140</v>
      </c>
      <c r="E198" s="153" t="s">
        <v>339</v>
      </c>
      <c r="F198" s="154" t="s">
        <v>340</v>
      </c>
      <c r="G198" s="155" t="s">
        <v>251</v>
      </c>
      <c r="H198" s="156">
        <v>2</v>
      </c>
      <c r="I198" s="157"/>
      <c r="J198" s="158">
        <f t="shared" si="35"/>
        <v>0</v>
      </c>
      <c r="K198" s="159"/>
      <c r="L198" s="28"/>
      <c r="M198" s="160" t="s">
        <v>1</v>
      </c>
      <c r="N198" s="121" t="s">
        <v>40</v>
      </c>
      <c r="P198" s="161">
        <f t="shared" si="36"/>
        <v>0</v>
      </c>
      <c r="Q198" s="161">
        <v>0</v>
      </c>
      <c r="R198" s="161">
        <f t="shared" si="37"/>
        <v>0</v>
      </c>
      <c r="S198" s="161">
        <v>0.08</v>
      </c>
      <c r="T198" s="162">
        <f t="shared" si="38"/>
        <v>0.16</v>
      </c>
      <c r="AR198" s="163" t="s">
        <v>144</v>
      </c>
      <c r="AT198" s="163" t="s">
        <v>140</v>
      </c>
      <c r="AU198" s="163" t="s">
        <v>89</v>
      </c>
      <c r="AY198" s="13" t="s">
        <v>138</v>
      </c>
      <c r="BE198" s="164">
        <f t="shared" si="39"/>
        <v>0</v>
      </c>
      <c r="BF198" s="164">
        <f t="shared" si="40"/>
        <v>0</v>
      </c>
      <c r="BG198" s="164">
        <f t="shared" si="41"/>
        <v>0</v>
      </c>
      <c r="BH198" s="164">
        <f t="shared" si="42"/>
        <v>0</v>
      </c>
      <c r="BI198" s="164">
        <f t="shared" si="43"/>
        <v>0</v>
      </c>
      <c r="BJ198" s="13" t="s">
        <v>89</v>
      </c>
      <c r="BK198" s="164">
        <f t="shared" si="44"/>
        <v>0</v>
      </c>
      <c r="BL198" s="13" t="s">
        <v>144</v>
      </c>
      <c r="BM198" s="163" t="s">
        <v>341</v>
      </c>
    </row>
    <row r="199" spans="2:65" s="1" customFormat="1" ht="16.5" customHeight="1">
      <c r="B199" s="122"/>
      <c r="C199" s="152" t="s">
        <v>242</v>
      </c>
      <c r="D199" s="152" t="s">
        <v>140</v>
      </c>
      <c r="E199" s="153" t="s">
        <v>342</v>
      </c>
      <c r="F199" s="154" t="s">
        <v>343</v>
      </c>
      <c r="G199" s="155" t="s">
        <v>190</v>
      </c>
      <c r="H199" s="156">
        <v>0.16</v>
      </c>
      <c r="I199" s="157"/>
      <c r="J199" s="158">
        <f t="shared" si="35"/>
        <v>0</v>
      </c>
      <c r="K199" s="159"/>
      <c r="L199" s="28"/>
      <c r="M199" s="160" t="s">
        <v>1</v>
      </c>
      <c r="N199" s="121" t="s">
        <v>40</v>
      </c>
      <c r="P199" s="161">
        <f t="shared" si="36"/>
        <v>0</v>
      </c>
      <c r="Q199" s="161">
        <v>0</v>
      </c>
      <c r="R199" s="161">
        <f t="shared" si="37"/>
        <v>0</v>
      </c>
      <c r="S199" s="161">
        <v>0</v>
      </c>
      <c r="T199" s="162">
        <f t="shared" si="38"/>
        <v>0</v>
      </c>
      <c r="AR199" s="163" t="s">
        <v>144</v>
      </c>
      <c r="AT199" s="163" t="s">
        <v>140</v>
      </c>
      <c r="AU199" s="163" t="s">
        <v>89</v>
      </c>
      <c r="AY199" s="13" t="s">
        <v>138</v>
      </c>
      <c r="BE199" s="164">
        <f t="shared" si="39"/>
        <v>0</v>
      </c>
      <c r="BF199" s="164">
        <f t="shared" si="40"/>
        <v>0</v>
      </c>
      <c r="BG199" s="164">
        <f t="shared" si="41"/>
        <v>0</v>
      </c>
      <c r="BH199" s="164">
        <f t="shared" si="42"/>
        <v>0</v>
      </c>
      <c r="BI199" s="164">
        <f t="shared" si="43"/>
        <v>0</v>
      </c>
      <c r="BJ199" s="13" t="s">
        <v>89</v>
      </c>
      <c r="BK199" s="164">
        <f t="shared" si="44"/>
        <v>0</v>
      </c>
      <c r="BL199" s="13" t="s">
        <v>144</v>
      </c>
      <c r="BM199" s="163" t="s">
        <v>344</v>
      </c>
    </row>
    <row r="200" spans="2:65" s="1" customFormat="1" ht="16.5" customHeight="1">
      <c r="B200" s="122"/>
      <c r="C200" s="152" t="s">
        <v>345</v>
      </c>
      <c r="D200" s="152" t="s">
        <v>140</v>
      </c>
      <c r="E200" s="153" t="s">
        <v>346</v>
      </c>
      <c r="F200" s="154" t="s">
        <v>347</v>
      </c>
      <c r="G200" s="155" t="s">
        <v>190</v>
      </c>
      <c r="H200" s="156">
        <v>1.44</v>
      </c>
      <c r="I200" s="157"/>
      <c r="J200" s="158">
        <f t="shared" si="35"/>
        <v>0</v>
      </c>
      <c r="K200" s="159"/>
      <c r="L200" s="28"/>
      <c r="M200" s="160" t="s">
        <v>1</v>
      </c>
      <c r="N200" s="121" t="s">
        <v>40</v>
      </c>
      <c r="P200" s="161">
        <f t="shared" si="36"/>
        <v>0</v>
      </c>
      <c r="Q200" s="161">
        <v>0</v>
      </c>
      <c r="R200" s="161">
        <f t="shared" si="37"/>
        <v>0</v>
      </c>
      <c r="S200" s="161">
        <v>0</v>
      </c>
      <c r="T200" s="162">
        <f t="shared" si="38"/>
        <v>0</v>
      </c>
      <c r="AR200" s="163" t="s">
        <v>144</v>
      </c>
      <c r="AT200" s="163" t="s">
        <v>140</v>
      </c>
      <c r="AU200" s="163" t="s">
        <v>89</v>
      </c>
      <c r="AY200" s="13" t="s">
        <v>138</v>
      </c>
      <c r="BE200" s="164">
        <f t="shared" si="39"/>
        <v>0</v>
      </c>
      <c r="BF200" s="164">
        <f t="shared" si="40"/>
        <v>0</v>
      </c>
      <c r="BG200" s="164">
        <f t="shared" si="41"/>
        <v>0</v>
      </c>
      <c r="BH200" s="164">
        <f t="shared" si="42"/>
        <v>0</v>
      </c>
      <c r="BI200" s="164">
        <f t="shared" si="43"/>
        <v>0</v>
      </c>
      <c r="BJ200" s="13" t="s">
        <v>89</v>
      </c>
      <c r="BK200" s="164">
        <f t="shared" si="44"/>
        <v>0</v>
      </c>
      <c r="BL200" s="13" t="s">
        <v>144</v>
      </c>
      <c r="BM200" s="163" t="s">
        <v>348</v>
      </c>
    </row>
    <row r="201" spans="2:65" s="1" customFormat="1" ht="16.5" customHeight="1">
      <c r="B201" s="122"/>
      <c r="C201" s="152" t="s">
        <v>247</v>
      </c>
      <c r="D201" s="152" t="s">
        <v>140</v>
      </c>
      <c r="E201" s="153" t="s">
        <v>349</v>
      </c>
      <c r="F201" s="154" t="s">
        <v>350</v>
      </c>
      <c r="G201" s="155" t="s">
        <v>190</v>
      </c>
      <c r="H201" s="156">
        <v>204.28100000000001</v>
      </c>
      <c r="I201" s="157"/>
      <c r="J201" s="158">
        <f t="shared" si="35"/>
        <v>0</v>
      </c>
      <c r="K201" s="159"/>
      <c r="L201" s="28"/>
      <c r="M201" s="160" t="s">
        <v>1</v>
      </c>
      <c r="N201" s="121" t="s">
        <v>40</v>
      </c>
      <c r="P201" s="161">
        <f t="shared" si="36"/>
        <v>0</v>
      </c>
      <c r="Q201" s="161">
        <v>0</v>
      </c>
      <c r="R201" s="161">
        <f t="shared" si="37"/>
        <v>0</v>
      </c>
      <c r="S201" s="161">
        <v>0</v>
      </c>
      <c r="T201" s="162">
        <f t="shared" si="38"/>
        <v>0</v>
      </c>
      <c r="AR201" s="163" t="s">
        <v>144</v>
      </c>
      <c r="AT201" s="163" t="s">
        <v>140</v>
      </c>
      <c r="AU201" s="163" t="s">
        <v>89</v>
      </c>
      <c r="AY201" s="13" t="s">
        <v>138</v>
      </c>
      <c r="BE201" s="164">
        <f t="shared" si="39"/>
        <v>0</v>
      </c>
      <c r="BF201" s="164">
        <f t="shared" si="40"/>
        <v>0</v>
      </c>
      <c r="BG201" s="164">
        <f t="shared" si="41"/>
        <v>0</v>
      </c>
      <c r="BH201" s="164">
        <f t="shared" si="42"/>
        <v>0</v>
      </c>
      <c r="BI201" s="164">
        <f t="shared" si="43"/>
        <v>0</v>
      </c>
      <c r="BJ201" s="13" t="s">
        <v>89</v>
      </c>
      <c r="BK201" s="164">
        <f t="shared" si="44"/>
        <v>0</v>
      </c>
      <c r="BL201" s="13" t="s">
        <v>144</v>
      </c>
      <c r="BM201" s="163" t="s">
        <v>351</v>
      </c>
    </row>
    <row r="202" spans="2:65" s="1" customFormat="1" ht="21.75" customHeight="1">
      <c r="B202" s="122"/>
      <c r="C202" s="152" t="s">
        <v>352</v>
      </c>
      <c r="D202" s="152" t="s">
        <v>140</v>
      </c>
      <c r="E202" s="153" t="s">
        <v>353</v>
      </c>
      <c r="F202" s="154" t="s">
        <v>354</v>
      </c>
      <c r="G202" s="155" t="s">
        <v>190</v>
      </c>
      <c r="H202" s="156">
        <v>549.173</v>
      </c>
      <c r="I202" s="157"/>
      <c r="J202" s="158">
        <f t="shared" si="35"/>
        <v>0</v>
      </c>
      <c r="K202" s="159"/>
      <c r="L202" s="28"/>
      <c r="M202" s="160" t="s">
        <v>1</v>
      </c>
      <c r="N202" s="121" t="s">
        <v>40</v>
      </c>
      <c r="P202" s="161">
        <f t="shared" si="36"/>
        <v>0</v>
      </c>
      <c r="Q202" s="161">
        <v>0</v>
      </c>
      <c r="R202" s="161">
        <f t="shared" si="37"/>
        <v>0</v>
      </c>
      <c r="S202" s="161">
        <v>0</v>
      </c>
      <c r="T202" s="162">
        <f t="shared" si="38"/>
        <v>0</v>
      </c>
      <c r="AR202" s="163" t="s">
        <v>144</v>
      </c>
      <c r="AT202" s="163" t="s">
        <v>140</v>
      </c>
      <c r="AU202" s="163" t="s">
        <v>89</v>
      </c>
      <c r="AY202" s="13" t="s">
        <v>138</v>
      </c>
      <c r="BE202" s="164">
        <f t="shared" si="39"/>
        <v>0</v>
      </c>
      <c r="BF202" s="164">
        <f t="shared" si="40"/>
        <v>0</v>
      </c>
      <c r="BG202" s="164">
        <f t="shared" si="41"/>
        <v>0</v>
      </c>
      <c r="BH202" s="164">
        <f t="shared" si="42"/>
        <v>0</v>
      </c>
      <c r="BI202" s="164">
        <f t="shared" si="43"/>
        <v>0</v>
      </c>
      <c r="BJ202" s="13" t="s">
        <v>89</v>
      </c>
      <c r="BK202" s="164">
        <f t="shared" si="44"/>
        <v>0</v>
      </c>
      <c r="BL202" s="13" t="s">
        <v>144</v>
      </c>
      <c r="BM202" s="163" t="s">
        <v>355</v>
      </c>
    </row>
    <row r="203" spans="2:65" s="11" customFormat="1" ht="25.95" customHeight="1">
      <c r="B203" s="140"/>
      <c r="D203" s="141" t="s">
        <v>73</v>
      </c>
      <c r="E203" s="142" t="s">
        <v>356</v>
      </c>
      <c r="F203" s="142" t="s">
        <v>357</v>
      </c>
      <c r="I203" s="143"/>
      <c r="J203" s="144">
        <f>BK203</f>
        <v>0</v>
      </c>
      <c r="L203" s="140"/>
      <c r="M203" s="145"/>
      <c r="P203" s="146">
        <f>P204+P207</f>
        <v>0</v>
      </c>
      <c r="R203" s="146">
        <f>R204+R207</f>
        <v>9.3403200000000006E-2</v>
      </c>
      <c r="T203" s="147">
        <f>T204+T207</f>
        <v>0</v>
      </c>
      <c r="AR203" s="141" t="s">
        <v>81</v>
      </c>
      <c r="AT203" s="148" t="s">
        <v>73</v>
      </c>
      <c r="AU203" s="148" t="s">
        <v>74</v>
      </c>
      <c r="AY203" s="141" t="s">
        <v>138</v>
      </c>
      <c r="BK203" s="149">
        <f>BK204+BK207</f>
        <v>0</v>
      </c>
    </row>
    <row r="204" spans="2:65" s="11" customFormat="1" ht="22.8" customHeight="1">
      <c r="B204" s="140"/>
      <c r="D204" s="141" t="s">
        <v>73</v>
      </c>
      <c r="E204" s="150" t="s">
        <v>358</v>
      </c>
      <c r="F204" s="150" t="s">
        <v>359</v>
      </c>
      <c r="I204" s="143"/>
      <c r="J204" s="151">
        <f>BK204</f>
        <v>0</v>
      </c>
      <c r="L204" s="140"/>
      <c r="M204" s="145"/>
      <c r="P204" s="146">
        <f>SUM(P205:P206)</f>
        <v>0</v>
      </c>
      <c r="R204" s="146">
        <f>SUM(R205:R206)</f>
        <v>9.2954400000000006E-2</v>
      </c>
      <c r="T204" s="147">
        <f>SUM(T205:T206)</f>
        <v>0</v>
      </c>
      <c r="AR204" s="141" t="s">
        <v>89</v>
      </c>
      <c r="AT204" s="148" t="s">
        <v>73</v>
      </c>
      <c r="AU204" s="148" t="s">
        <v>81</v>
      </c>
      <c r="AY204" s="141" t="s">
        <v>138</v>
      </c>
      <c r="BK204" s="149">
        <f>SUM(BK205:BK206)</f>
        <v>0</v>
      </c>
    </row>
    <row r="205" spans="2:65" s="1" customFormat="1" ht="24.15" customHeight="1">
      <c r="B205" s="122"/>
      <c r="C205" s="152" t="s">
        <v>252</v>
      </c>
      <c r="D205" s="152" t="s">
        <v>140</v>
      </c>
      <c r="E205" s="153" t="s">
        <v>360</v>
      </c>
      <c r="F205" s="154" t="s">
        <v>361</v>
      </c>
      <c r="G205" s="155" t="s">
        <v>362</v>
      </c>
      <c r="H205" s="156">
        <v>88.528000000000006</v>
      </c>
      <c r="I205" s="157"/>
      <c r="J205" s="158">
        <f>ROUND(I205*H205,2)</f>
        <v>0</v>
      </c>
      <c r="K205" s="159"/>
      <c r="L205" s="28"/>
      <c r="M205" s="160" t="s">
        <v>1</v>
      </c>
      <c r="N205" s="121" t="s">
        <v>40</v>
      </c>
      <c r="P205" s="161">
        <f>O205*H205</f>
        <v>0</v>
      </c>
      <c r="Q205" s="161">
        <v>5.0000000000000002E-5</v>
      </c>
      <c r="R205" s="161">
        <f>Q205*H205</f>
        <v>4.4264000000000005E-3</v>
      </c>
      <c r="S205" s="161">
        <v>0</v>
      </c>
      <c r="T205" s="162">
        <f>S205*H205</f>
        <v>0</v>
      </c>
      <c r="AR205" s="163" t="s">
        <v>168</v>
      </c>
      <c r="AT205" s="163" t="s">
        <v>140</v>
      </c>
      <c r="AU205" s="163" t="s">
        <v>89</v>
      </c>
      <c r="AY205" s="13" t="s">
        <v>138</v>
      </c>
      <c r="BE205" s="164">
        <f>IF(N205="základná",J205,0)</f>
        <v>0</v>
      </c>
      <c r="BF205" s="164">
        <f>IF(N205="znížená",J205,0)</f>
        <v>0</v>
      </c>
      <c r="BG205" s="164">
        <f>IF(N205="zákl. prenesená",J205,0)</f>
        <v>0</v>
      </c>
      <c r="BH205" s="164">
        <f>IF(N205="zníž. prenesená",J205,0)</f>
        <v>0</v>
      </c>
      <c r="BI205" s="164">
        <f>IF(N205="nulová",J205,0)</f>
        <v>0</v>
      </c>
      <c r="BJ205" s="13" t="s">
        <v>89</v>
      </c>
      <c r="BK205" s="164">
        <f>ROUND(I205*H205,2)</f>
        <v>0</v>
      </c>
      <c r="BL205" s="13" t="s">
        <v>168</v>
      </c>
      <c r="BM205" s="163" t="s">
        <v>363</v>
      </c>
    </row>
    <row r="206" spans="2:65" s="1" customFormat="1" ht="16.5" customHeight="1">
      <c r="B206" s="122"/>
      <c r="C206" s="165" t="s">
        <v>364</v>
      </c>
      <c r="D206" s="165" t="s">
        <v>244</v>
      </c>
      <c r="E206" s="166" t="s">
        <v>365</v>
      </c>
      <c r="F206" s="167" t="s">
        <v>366</v>
      </c>
      <c r="G206" s="168" t="s">
        <v>362</v>
      </c>
      <c r="H206" s="169">
        <v>88.528000000000006</v>
      </c>
      <c r="I206" s="170"/>
      <c r="J206" s="171">
        <f>ROUND(I206*H206,2)</f>
        <v>0</v>
      </c>
      <c r="K206" s="172"/>
      <c r="L206" s="173"/>
      <c r="M206" s="174" t="s">
        <v>1</v>
      </c>
      <c r="N206" s="175" t="s">
        <v>40</v>
      </c>
      <c r="P206" s="161">
        <f>O206*H206</f>
        <v>0</v>
      </c>
      <c r="Q206" s="161">
        <v>1E-3</v>
      </c>
      <c r="R206" s="161">
        <f>Q206*H206</f>
        <v>8.8528000000000009E-2</v>
      </c>
      <c r="S206" s="161">
        <v>0</v>
      </c>
      <c r="T206" s="162">
        <f>S206*H206</f>
        <v>0</v>
      </c>
      <c r="AR206" s="163" t="s">
        <v>198</v>
      </c>
      <c r="AT206" s="163" t="s">
        <v>244</v>
      </c>
      <c r="AU206" s="163" t="s">
        <v>89</v>
      </c>
      <c r="AY206" s="13" t="s">
        <v>138</v>
      </c>
      <c r="BE206" s="164">
        <f>IF(N206="základná",J206,0)</f>
        <v>0</v>
      </c>
      <c r="BF206" s="164">
        <f>IF(N206="znížená",J206,0)</f>
        <v>0</v>
      </c>
      <c r="BG206" s="164">
        <f>IF(N206="zákl. prenesená",J206,0)</f>
        <v>0</v>
      </c>
      <c r="BH206" s="164">
        <f>IF(N206="zníž. prenesená",J206,0)</f>
        <v>0</v>
      </c>
      <c r="BI206" s="164">
        <f>IF(N206="nulová",J206,0)</f>
        <v>0</v>
      </c>
      <c r="BJ206" s="13" t="s">
        <v>89</v>
      </c>
      <c r="BK206" s="164">
        <f>ROUND(I206*H206,2)</f>
        <v>0</v>
      </c>
      <c r="BL206" s="13" t="s">
        <v>168</v>
      </c>
      <c r="BM206" s="163" t="s">
        <v>367</v>
      </c>
    </row>
    <row r="207" spans="2:65" s="11" customFormat="1" ht="22.8" customHeight="1">
      <c r="B207" s="140"/>
      <c r="D207" s="141" t="s">
        <v>73</v>
      </c>
      <c r="E207" s="150" t="s">
        <v>368</v>
      </c>
      <c r="F207" s="150" t="s">
        <v>369</v>
      </c>
      <c r="I207" s="143"/>
      <c r="J207" s="151">
        <f>BK207</f>
        <v>0</v>
      </c>
      <c r="L207" s="140"/>
      <c r="M207" s="145"/>
      <c r="P207" s="146">
        <f>SUM(P208:P209)</f>
        <v>0</v>
      </c>
      <c r="R207" s="146">
        <f>SUM(R208:R209)</f>
        <v>4.4880000000000007E-4</v>
      </c>
      <c r="T207" s="147">
        <f>SUM(T208:T209)</f>
        <v>0</v>
      </c>
      <c r="AR207" s="141" t="s">
        <v>89</v>
      </c>
      <c r="AT207" s="148" t="s">
        <v>73</v>
      </c>
      <c r="AU207" s="148" t="s">
        <v>81</v>
      </c>
      <c r="AY207" s="141" t="s">
        <v>138</v>
      </c>
      <c r="BK207" s="149">
        <f>SUM(BK208:BK209)</f>
        <v>0</v>
      </c>
    </row>
    <row r="208" spans="2:65" s="1" customFormat="1" ht="21.75" customHeight="1">
      <c r="B208" s="122"/>
      <c r="C208" s="152" t="s">
        <v>256</v>
      </c>
      <c r="D208" s="152" t="s">
        <v>140</v>
      </c>
      <c r="E208" s="153" t="s">
        <v>370</v>
      </c>
      <c r="F208" s="154" t="s">
        <v>371</v>
      </c>
      <c r="G208" s="155" t="s">
        <v>143</v>
      </c>
      <c r="H208" s="156">
        <v>1.87</v>
      </c>
      <c r="I208" s="157"/>
      <c r="J208" s="158">
        <f>ROUND(I208*H208,2)</f>
        <v>0</v>
      </c>
      <c r="K208" s="159"/>
      <c r="L208" s="28"/>
      <c r="M208" s="160" t="s">
        <v>1</v>
      </c>
      <c r="N208" s="121" t="s">
        <v>40</v>
      </c>
      <c r="P208" s="161">
        <f>O208*H208</f>
        <v>0</v>
      </c>
      <c r="Q208" s="161">
        <v>1.6000000000000001E-4</v>
      </c>
      <c r="R208" s="161">
        <f>Q208*H208</f>
        <v>2.9920000000000006E-4</v>
      </c>
      <c r="S208" s="161">
        <v>0</v>
      </c>
      <c r="T208" s="162">
        <f>S208*H208</f>
        <v>0</v>
      </c>
      <c r="AR208" s="163" t="s">
        <v>168</v>
      </c>
      <c r="AT208" s="163" t="s">
        <v>140</v>
      </c>
      <c r="AU208" s="163" t="s">
        <v>89</v>
      </c>
      <c r="AY208" s="13" t="s">
        <v>138</v>
      </c>
      <c r="BE208" s="164">
        <f>IF(N208="základná",J208,0)</f>
        <v>0</v>
      </c>
      <c r="BF208" s="164">
        <f>IF(N208="znížená",J208,0)</f>
        <v>0</v>
      </c>
      <c r="BG208" s="164">
        <f>IF(N208="zákl. prenesená",J208,0)</f>
        <v>0</v>
      </c>
      <c r="BH208" s="164">
        <f>IF(N208="zníž. prenesená",J208,0)</f>
        <v>0</v>
      </c>
      <c r="BI208" s="164">
        <f>IF(N208="nulová",J208,0)</f>
        <v>0</v>
      </c>
      <c r="BJ208" s="13" t="s">
        <v>89</v>
      </c>
      <c r="BK208" s="164">
        <f>ROUND(I208*H208,2)</f>
        <v>0</v>
      </c>
      <c r="BL208" s="13" t="s">
        <v>168</v>
      </c>
      <c r="BM208" s="163" t="s">
        <v>372</v>
      </c>
    </row>
    <row r="209" spans="2:65" s="1" customFormat="1" ht="16.5" customHeight="1">
      <c r="B209" s="122"/>
      <c r="C209" s="152" t="s">
        <v>373</v>
      </c>
      <c r="D209" s="152" t="s">
        <v>140</v>
      </c>
      <c r="E209" s="153" t="s">
        <v>374</v>
      </c>
      <c r="F209" s="154" t="s">
        <v>375</v>
      </c>
      <c r="G209" s="155" t="s">
        <v>143</v>
      </c>
      <c r="H209" s="156">
        <v>1.87</v>
      </c>
      <c r="I209" s="157"/>
      <c r="J209" s="158">
        <f>ROUND(I209*H209,2)</f>
        <v>0</v>
      </c>
      <c r="K209" s="159"/>
      <c r="L209" s="28"/>
      <c r="M209" s="176" t="s">
        <v>1</v>
      </c>
      <c r="N209" s="177" t="s">
        <v>40</v>
      </c>
      <c r="O209" s="178"/>
      <c r="P209" s="179">
        <f>O209*H209</f>
        <v>0</v>
      </c>
      <c r="Q209" s="179">
        <v>8.0000000000000007E-5</v>
      </c>
      <c r="R209" s="179">
        <f>Q209*H209</f>
        <v>1.4960000000000003E-4</v>
      </c>
      <c r="S209" s="179">
        <v>0</v>
      </c>
      <c r="T209" s="180">
        <f>S209*H209</f>
        <v>0</v>
      </c>
      <c r="AR209" s="163" t="s">
        <v>168</v>
      </c>
      <c r="AT209" s="163" t="s">
        <v>140</v>
      </c>
      <c r="AU209" s="163" t="s">
        <v>89</v>
      </c>
      <c r="AY209" s="13" t="s">
        <v>138</v>
      </c>
      <c r="BE209" s="164">
        <f>IF(N209="základná",J209,0)</f>
        <v>0</v>
      </c>
      <c r="BF209" s="164">
        <f>IF(N209="znížená",J209,0)</f>
        <v>0</v>
      </c>
      <c r="BG209" s="164">
        <f>IF(N209="zákl. prenesená",J209,0)</f>
        <v>0</v>
      </c>
      <c r="BH209" s="164">
        <f>IF(N209="zníž. prenesená",J209,0)</f>
        <v>0</v>
      </c>
      <c r="BI209" s="164">
        <f>IF(N209="nulová",J209,0)</f>
        <v>0</v>
      </c>
      <c r="BJ209" s="13" t="s">
        <v>89</v>
      </c>
      <c r="BK209" s="164">
        <f>ROUND(I209*H209,2)</f>
        <v>0</v>
      </c>
      <c r="BL209" s="13" t="s">
        <v>168</v>
      </c>
      <c r="BM209" s="163" t="s">
        <v>376</v>
      </c>
    </row>
    <row r="210" spans="2:65" s="1" customFormat="1" ht="6.9" customHeight="1">
      <c r="B210" s="43"/>
      <c r="C210" s="44"/>
      <c r="D210" s="44"/>
      <c r="E210" s="44"/>
      <c r="F210" s="44"/>
      <c r="G210" s="44"/>
      <c r="H210" s="44"/>
      <c r="I210" s="44"/>
      <c r="J210" s="44"/>
      <c r="K210" s="44"/>
      <c r="L210" s="28"/>
    </row>
  </sheetData>
  <autoFilter ref="C135:K209" xr:uid="{00000000-0009-0000-0000-000001000000}"/>
  <mergeCells count="14">
    <mergeCell ref="D114:F114"/>
    <mergeCell ref="E126:H126"/>
    <mergeCell ref="E128:H128"/>
    <mergeCell ref="L2:V2"/>
    <mergeCell ref="E87:H87"/>
    <mergeCell ref="D110:F110"/>
    <mergeCell ref="D111:F111"/>
    <mergeCell ref="D112:F112"/>
    <mergeCell ref="D113:F113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BM230"/>
  <sheetViews>
    <sheetView showGridLines="0" workbookViewId="0"/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86" t="s">
        <v>5</v>
      </c>
      <c r="M2" s="187"/>
      <c r="N2" s="187"/>
      <c r="O2" s="187"/>
      <c r="P2" s="187"/>
      <c r="Q2" s="187"/>
      <c r="R2" s="187"/>
      <c r="S2" s="187"/>
      <c r="T2" s="187"/>
      <c r="U2" s="187"/>
      <c r="V2" s="187"/>
      <c r="AT2" s="13" t="s">
        <v>90</v>
      </c>
    </row>
    <row r="3" spans="2:46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74</v>
      </c>
    </row>
    <row r="4" spans="2:46" ht="24.9" customHeight="1">
      <c r="B4" s="16"/>
      <c r="D4" s="17" t="s">
        <v>94</v>
      </c>
      <c r="L4" s="16"/>
      <c r="M4" s="92" t="s">
        <v>9</v>
      </c>
      <c r="AT4" s="13" t="s">
        <v>3</v>
      </c>
    </row>
    <row r="5" spans="2:46" ht="6.9" customHeight="1">
      <c r="B5" s="16"/>
      <c r="L5" s="16"/>
    </row>
    <row r="6" spans="2:46" ht="12" customHeight="1">
      <c r="B6" s="16"/>
      <c r="D6" s="23" t="s">
        <v>15</v>
      </c>
      <c r="L6" s="16"/>
    </row>
    <row r="7" spans="2:46" ht="16.5" customHeight="1">
      <c r="B7" s="16"/>
      <c r="E7" s="190" t="str">
        <f>'Rekapitulácia stavby'!K6</f>
        <v>Miestne komunikácie Krásna</v>
      </c>
      <c r="F7" s="191"/>
      <c r="G7" s="191"/>
      <c r="H7" s="191"/>
      <c r="L7" s="16"/>
    </row>
    <row r="8" spans="2:46" ht="12" customHeight="1">
      <c r="B8" s="16"/>
      <c r="D8" s="23" t="s">
        <v>95</v>
      </c>
      <c r="L8" s="16"/>
    </row>
    <row r="9" spans="2:46" s="1" customFormat="1" ht="16.5" customHeight="1">
      <c r="B9" s="28"/>
      <c r="E9" s="190" t="s">
        <v>377</v>
      </c>
      <c r="F9" s="185"/>
      <c r="G9" s="185"/>
      <c r="H9" s="185"/>
      <c r="L9" s="28"/>
    </row>
    <row r="10" spans="2:46" s="1" customFormat="1" ht="12" customHeight="1">
      <c r="B10" s="28"/>
      <c r="D10" s="23" t="s">
        <v>378</v>
      </c>
      <c r="L10" s="28"/>
    </row>
    <row r="11" spans="2:46" s="1" customFormat="1" ht="16.5" customHeight="1">
      <c r="B11" s="28"/>
      <c r="E11" s="184" t="s">
        <v>379</v>
      </c>
      <c r="F11" s="185"/>
      <c r="G11" s="185"/>
      <c r="H11" s="185"/>
      <c r="L11" s="28"/>
    </row>
    <row r="12" spans="2:46" s="1" customFormat="1">
      <c r="B12" s="28"/>
      <c r="L12" s="28"/>
    </row>
    <row r="13" spans="2:46" s="1" customFormat="1" ht="12" customHeight="1">
      <c r="B13" s="28"/>
      <c r="D13" s="23" t="s">
        <v>17</v>
      </c>
      <c r="F13" s="21" t="s">
        <v>30</v>
      </c>
      <c r="I13" s="23" t="s">
        <v>18</v>
      </c>
      <c r="J13" s="21" t="s">
        <v>1</v>
      </c>
      <c r="L13" s="28"/>
    </row>
    <row r="14" spans="2:46" s="1" customFormat="1" ht="12" customHeight="1">
      <c r="B14" s="28"/>
      <c r="D14" s="23" t="s">
        <v>19</v>
      </c>
      <c r="F14" s="21" t="s">
        <v>20</v>
      </c>
      <c r="I14" s="23" t="s">
        <v>21</v>
      </c>
      <c r="J14" s="51" t="str">
        <f>'Rekapitulácia stavby'!AN8</f>
        <v>4. 3. 2026</v>
      </c>
      <c r="L14" s="28"/>
    </row>
    <row r="15" spans="2:46" s="1" customFormat="1" ht="10.8" customHeight="1">
      <c r="B15" s="28"/>
      <c r="L15" s="28"/>
    </row>
    <row r="16" spans="2:46" s="1" customFormat="1" ht="12" customHeight="1">
      <c r="B16" s="28"/>
      <c r="D16" s="23" t="s">
        <v>23</v>
      </c>
      <c r="I16" s="23" t="s">
        <v>24</v>
      </c>
      <c r="J16" s="21" t="s">
        <v>1</v>
      </c>
      <c r="L16" s="28"/>
    </row>
    <row r="17" spans="2:12" s="1" customFormat="1" ht="18" customHeight="1">
      <c r="B17" s="28"/>
      <c r="E17" s="21" t="s">
        <v>25</v>
      </c>
      <c r="I17" s="23" t="s">
        <v>26</v>
      </c>
      <c r="J17" s="21" t="s">
        <v>1</v>
      </c>
      <c r="L17" s="28"/>
    </row>
    <row r="18" spans="2:12" s="1" customFormat="1" ht="6.9" customHeight="1">
      <c r="B18" s="28"/>
      <c r="L18" s="28"/>
    </row>
    <row r="19" spans="2:12" s="1" customFormat="1" ht="12" customHeight="1">
      <c r="B19" s="28"/>
      <c r="D19" s="23" t="s">
        <v>27</v>
      </c>
      <c r="I19" s="23" t="s">
        <v>24</v>
      </c>
      <c r="J19" s="24" t="str">
        <f>'Rekapitulácia stavby'!AN13</f>
        <v>Vyplň údaj</v>
      </c>
      <c r="L19" s="28"/>
    </row>
    <row r="20" spans="2:12" s="1" customFormat="1" ht="18" customHeight="1">
      <c r="B20" s="28"/>
      <c r="E20" s="192" t="str">
        <f>'Rekapitulácia stavby'!E14</f>
        <v>Vyplň údaj</v>
      </c>
      <c r="F20" s="193"/>
      <c r="G20" s="193"/>
      <c r="H20" s="193"/>
      <c r="I20" s="23" t="s">
        <v>26</v>
      </c>
      <c r="J20" s="24" t="str">
        <f>'Rekapitulácia stavby'!AN14</f>
        <v>Vyplň údaj</v>
      </c>
      <c r="L20" s="28"/>
    </row>
    <row r="21" spans="2:12" s="1" customFormat="1" ht="6.9" customHeight="1">
      <c r="B21" s="28"/>
      <c r="L21" s="28"/>
    </row>
    <row r="22" spans="2:12" s="1" customFormat="1" ht="12" customHeight="1">
      <c r="B22" s="28"/>
      <c r="D22" s="23" t="s">
        <v>29</v>
      </c>
      <c r="I22" s="23" t="s">
        <v>24</v>
      </c>
      <c r="J22" s="21" t="str">
        <f>IF('Rekapitulácia stavby'!AN16="","",'Rekapitulácia stavby'!AN16)</f>
        <v/>
      </c>
      <c r="L22" s="28"/>
    </row>
    <row r="23" spans="2:12" s="1" customFormat="1" ht="18" customHeight="1">
      <c r="B23" s="28"/>
      <c r="E23" s="21" t="str">
        <f>IF('Rekapitulácia stavby'!E17="","",'Rekapitulácia stavby'!E17)</f>
        <v xml:space="preserve"> </v>
      </c>
      <c r="I23" s="23" t="s">
        <v>26</v>
      </c>
      <c r="J23" s="21" t="str">
        <f>IF('Rekapitulácia stavby'!AN17="","",'Rekapitulácia stavby'!AN17)</f>
        <v/>
      </c>
      <c r="L23" s="28"/>
    </row>
    <row r="24" spans="2:12" s="1" customFormat="1" ht="6.9" customHeight="1">
      <c r="B24" s="28"/>
      <c r="L24" s="28"/>
    </row>
    <row r="25" spans="2:12" s="1" customFormat="1" ht="12" customHeight="1">
      <c r="B25" s="28"/>
      <c r="D25" s="23" t="s">
        <v>32</v>
      </c>
      <c r="I25" s="23" t="s">
        <v>24</v>
      </c>
      <c r="J25" s="21" t="str">
        <f>IF('Rekapitulácia stavby'!AN19="","",'Rekapitulácia stavby'!AN19)</f>
        <v/>
      </c>
      <c r="L25" s="28"/>
    </row>
    <row r="26" spans="2:12" s="1" customFormat="1" ht="18" customHeight="1">
      <c r="B26" s="28"/>
      <c r="E26" s="21" t="str">
        <f>IF('Rekapitulácia stavby'!E20="","",'Rekapitulácia stavby'!E20)</f>
        <v xml:space="preserve"> </v>
      </c>
      <c r="I26" s="23" t="s">
        <v>26</v>
      </c>
      <c r="J26" s="21" t="str">
        <f>IF('Rekapitulácia stavby'!AN20="","",'Rekapitulácia stavby'!AN20)</f>
        <v/>
      </c>
      <c r="L26" s="28"/>
    </row>
    <row r="27" spans="2:12" s="1" customFormat="1" ht="6.9" customHeight="1">
      <c r="B27" s="28"/>
      <c r="L27" s="28"/>
    </row>
    <row r="28" spans="2:12" s="1" customFormat="1" ht="12" customHeight="1">
      <c r="B28" s="28"/>
      <c r="D28" s="23" t="s">
        <v>33</v>
      </c>
      <c r="L28" s="28"/>
    </row>
    <row r="29" spans="2:12" s="7" customFormat="1" ht="16.5" customHeight="1">
      <c r="B29" s="93"/>
      <c r="E29" s="194" t="s">
        <v>1</v>
      </c>
      <c r="F29" s="194"/>
      <c r="G29" s="194"/>
      <c r="H29" s="194"/>
      <c r="L29" s="93"/>
    </row>
    <row r="30" spans="2:12" s="1" customFormat="1" ht="6.9" customHeight="1">
      <c r="B30" s="28"/>
      <c r="L30" s="28"/>
    </row>
    <row r="31" spans="2:12" s="1" customFormat="1" ht="6.9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customHeight="1">
      <c r="B32" s="28"/>
      <c r="D32" s="21" t="s">
        <v>97</v>
      </c>
      <c r="J32" s="94">
        <f>J98</f>
        <v>0</v>
      </c>
      <c r="L32" s="28"/>
    </row>
    <row r="33" spans="2:12" s="1" customFormat="1" ht="14.4" customHeight="1">
      <c r="B33" s="28"/>
      <c r="D33" s="95" t="s">
        <v>98</v>
      </c>
      <c r="J33" s="94">
        <f>J113</f>
        <v>0</v>
      </c>
      <c r="L33" s="28"/>
    </row>
    <row r="34" spans="2:12" s="1" customFormat="1" ht="25.35" customHeight="1">
      <c r="B34" s="28"/>
      <c r="D34" s="96" t="s">
        <v>34</v>
      </c>
      <c r="J34" s="65">
        <f>ROUND(J32 + J33, 2)</f>
        <v>0</v>
      </c>
      <c r="L34" s="28"/>
    </row>
    <row r="35" spans="2:12" s="1" customFormat="1" ht="6.9" customHeight="1">
      <c r="B35" s="28"/>
      <c r="D35" s="52"/>
      <c r="E35" s="52"/>
      <c r="F35" s="52"/>
      <c r="G35" s="52"/>
      <c r="H35" s="52"/>
      <c r="I35" s="52"/>
      <c r="J35" s="52"/>
      <c r="K35" s="52"/>
      <c r="L35" s="28"/>
    </row>
    <row r="36" spans="2:12" s="1" customFormat="1" ht="14.4" customHeight="1">
      <c r="B36" s="28"/>
      <c r="F36" s="31" t="s">
        <v>36</v>
      </c>
      <c r="I36" s="31" t="s">
        <v>35</v>
      </c>
      <c r="J36" s="31" t="s">
        <v>37</v>
      </c>
      <c r="L36" s="28"/>
    </row>
    <row r="37" spans="2:12" s="1" customFormat="1" ht="14.4" customHeight="1">
      <c r="B37" s="28"/>
      <c r="D37" s="54" t="s">
        <v>38</v>
      </c>
      <c r="E37" s="33" t="s">
        <v>39</v>
      </c>
      <c r="F37" s="97">
        <f>ROUND((SUM(BE113:BE120) + SUM(BE142:BE229)),  2)</f>
        <v>0</v>
      </c>
      <c r="G37" s="98"/>
      <c r="H37" s="98"/>
      <c r="I37" s="99">
        <v>0.23</v>
      </c>
      <c r="J37" s="97">
        <f>ROUND(((SUM(BE113:BE120) + SUM(BE142:BE229))*I37),  2)</f>
        <v>0</v>
      </c>
      <c r="L37" s="28"/>
    </row>
    <row r="38" spans="2:12" s="1" customFormat="1" ht="14.4" customHeight="1">
      <c r="B38" s="28"/>
      <c r="E38" s="33" t="s">
        <v>40</v>
      </c>
      <c r="F38" s="85">
        <f>ROUND((SUM(BF113:BF120) + SUM(BF142:BF229)),  2)</f>
        <v>0</v>
      </c>
      <c r="I38" s="100">
        <v>0.23</v>
      </c>
      <c r="J38" s="85">
        <f>ROUND(((SUM(BF113:BF120) + SUM(BF142:BF229))*I38),  2)</f>
        <v>0</v>
      </c>
      <c r="L38" s="28"/>
    </row>
    <row r="39" spans="2:12" s="1" customFormat="1" ht="14.4" hidden="1" customHeight="1">
      <c r="B39" s="28"/>
      <c r="E39" s="23" t="s">
        <v>41</v>
      </c>
      <c r="F39" s="85">
        <f>ROUND((SUM(BG113:BG120) + SUM(BG142:BG229)),  2)</f>
        <v>0</v>
      </c>
      <c r="I39" s="100">
        <v>0.23</v>
      </c>
      <c r="J39" s="85">
        <f>0</f>
        <v>0</v>
      </c>
      <c r="L39" s="28"/>
    </row>
    <row r="40" spans="2:12" s="1" customFormat="1" ht="14.4" hidden="1" customHeight="1">
      <c r="B40" s="28"/>
      <c r="E40" s="23" t="s">
        <v>42</v>
      </c>
      <c r="F40" s="85">
        <f>ROUND((SUM(BH113:BH120) + SUM(BH142:BH229)),  2)</f>
        <v>0</v>
      </c>
      <c r="I40" s="100">
        <v>0.23</v>
      </c>
      <c r="J40" s="85">
        <f>0</f>
        <v>0</v>
      </c>
      <c r="L40" s="28"/>
    </row>
    <row r="41" spans="2:12" s="1" customFormat="1" ht="14.4" hidden="1" customHeight="1">
      <c r="B41" s="28"/>
      <c r="E41" s="33" t="s">
        <v>43</v>
      </c>
      <c r="F41" s="97">
        <f>ROUND((SUM(BI113:BI120) + SUM(BI142:BI229)),  2)</f>
        <v>0</v>
      </c>
      <c r="G41" s="98"/>
      <c r="H41" s="98"/>
      <c r="I41" s="99">
        <v>0</v>
      </c>
      <c r="J41" s="97">
        <f>0</f>
        <v>0</v>
      </c>
      <c r="L41" s="28"/>
    </row>
    <row r="42" spans="2:12" s="1" customFormat="1" ht="6.9" customHeight="1">
      <c r="B42" s="28"/>
      <c r="L42" s="28"/>
    </row>
    <row r="43" spans="2:12" s="1" customFormat="1" ht="25.35" customHeight="1">
      <c r="B43" s="28"/>
      <c r="C43" s="101"/>
      <c r="D43" s="102" t="s">
        <v>44</v>
      </c>
      <c r="E43" s="56"/>
      <c r="F43" s="56"/>
      <c r="G43" s="103" t="s">
        <v>45</v>
      </c>
      <c r="H43" s="104" t="s">
        <v>46</v>
      </c>
      <c r="I43" s="56"/>
      <c r="J43" s="105">
        <f>SUM(J34:J41)</f>
        <v>0</v>
      </c>
      <c r="K43" s="106"/>
      <c r="L43" s="28"/>
    </row>
    <row r="44" spans="2:12" s="1" customFormat="1" ht="14.4" customHeight="1">
      <c r="B44" s="28"/>
      <c r="L44" s="28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8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28"/>
    </row>
    <row r="51" spans="2:12">
      <c r="B51" s="16"/>
      <c r="L51" s="16"/>
    </row>
    <row r="52" spans="2:12">
      <c r="B52" s="16"/>
      <c r="L52" s="16"/>
    </row>
    <row r="53" spans="2:12">
      <c r="B53" s="16"/>
      <c r="L53" s="16"/>
    </row>
    <row r="54" spans="2:12">
      <c r="B54" s="16"/>
      <c r="L54" s="16"/>
    </row>
    <row r="55" spans="2:12">
      <c r="B55" s="16"/>
      <c r="L55" s="16"/>
    </row>
    <row r="56" spans="2:12">
      <c r="B56" s="16"/>
      <c r="L56" s="16"/>
    </row>
    <row r="57" spans="2:12">
      <c r="B57" s="16"/>
      <c r="L57" s="16"/>
    </row>
    <row r="58" spans="2:12">
      <c r="B58" s="16"/>
      <c r="L58" s="16"/>
    </row>
    <row r="59" spans="2:12">
      <c r="B59" s="16"/>
      <c r="L59" s="16"/>
    </row>
    <row r="60" spans="2:12">
      <c r="B60" s="16"/>
      <c r="L60" s="16"/>
    </row>
    <row r="61" spans="2:12" s="1" customFormat="1" ht="13.2">
      <c r="B61" s="28"/>
      <c r="D61" s="42" t="s">
        <v>49</v>
      </c>
      <c r="E61" s="30"/>
      <c r="F61" s="107" t="s">
        <v>50</v>
      </c>
      <c r="G61" s="42" t="s">
        <v>49</v>
      </c>
      <c r="H61" s="30"/>
      <c r="I61" s="30"/>
      <c r="J61" s="108" t="s">
        <v>50</v>
      </c>
      <c r="K61" s="30"/>
      <c r="L61" s="28"/>
    </row>
    <row r="62" spans="2:12">
      <c r="B62" s="16"/>
      <c r="L62" s="16"/>
    </row>
    <row r="63" spans="2:12">
      <c r="B63" s="16"/>
      <c r="L63" s="16"/>
    </row>
    <row r="64" spans="2:12">
      <c r="B64" s="16"/>
      <c r="L64" s="16"/>
    </row>
    <row r="65" spans="2:12" s="1" customFormat="1" ht="13.2">
      <c r="B65" s="28"/>
      <c r="D65" s="40" t="s">
        <v>51</v>
      </c>
      <c r="E65" s="41"/>
      <c r="F65" s="41"/>
      <c r="G65" s="40" t="s">
        <v>52</v>
      </c>
      <c r="H65" s="41"/>
      <c r="I65" s="41"/>
      <c r="J65" s="41"/>
      <c r="K65" s="41"/>
      <c r="L65" s="28"/>
    </row>
    <row r="66" spans="2:12">
      <c r="B66" s="16"/>
      <c r="L66" s="16"/>
    </row>
    <row r="67" spans="2:12">
      <c r="B67" s="16"/>
      <c r="L67" s="16"/>
    </row>
    <row r="68" spans="2:12">
      <c r="B68" s="16"/>
      <c r="L68" s="16"/>
    </row>
    <row r="69" spans="2:12">
      <c r="B69" s="16"/>
      <c r="L69" s="16"/>
    </row>
    <row r="70" spans="2:12">
      <c r="B70" s="16"/>
      <c r="L70" s="16"/>
    </row>
    <row r="71" spans="2:12">
      <c r="B71" s="16"/>
      <c r="L71" s="16"/>
    </row>
    <row r="72" spans="2:12">
      <c r="B72" s="16"/>
      <c r="L72" s="16"/>
    </row>
    <row r="73" spans="2:12">
      <c r="B73" s="16"/>
      <c r="L73" s="16"/>
    </row>
    <row r="74" spans="2:12">
      <c r="B74" s="16"/>
      <c r="L74" s="16"/>
    </row>
    <row r="75" spans="2:12">
      <c r="B75" s="16"/>
      <c r="L75" s="16"/>
    </row>
    <row r="76" spans="2:12" s="1" customFormat="1" ht="13.2">
      <c r="B76" s="28"/>
      <c r="D76" s="42" t="s">
        <v>49</v>
      </c>
      <c r="E76" s="30"/>
      <c r="F76" s="107" t="s">
        <v>50</v>
      </c>
      <c r="G76" s="42" t="s">
        <v>49</v>
      </c>
      <c r="H76" s="30"/>
      <c r="I76" s="30"/>
      <c r="J76" s="108" t="s">
        <v>50</v>
      </c>
      <c r="K76" s="30"/>
      <c r="L76" s="28"/>
    </row>
    <row r="77" spans="2:12" s="1" customFormat="1" ht="14.4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81" spans="2:12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12" s="1" customFormat="1" ht="24.9" hidden="1" customHeight="1">
      <c r="B82" s="28"/>
      <c r="C82" s="17" t="s">
        <v>99</v>
      </c>
      <c r="L82" s="28"/>
    </row>
    <row r="83" spans="2:12" s="1" customFormat="1" ht="6.9" hidden="1" customHeight="1">
      <c r="B83" s="28"/>
      <c r="L83" s="28"/>
    </row>
    <row r="84" spans="2:12" s="1" customFormat="1" ht="12" hidden="1" customHeight="1">
      <c r="B84" s="28"/>
      <c r="C84" s="23" t="s">
        <v>15</v>
      </c>
      <c r="L84" s="28"/>
    </row>
    <row r="85" spans="2:12" s="1" customFormat="1" ht="16.5" hidden="1" customHeight="1">
      <c r="B85" s="28"/>
      <c r="E85" s="190" t="str">
        <f>E7</f>
        <v>Miestne komunikácie Krásna</v>
      </c>
      <c r="F85" s="191"/>
      <c r="G85" s="191"/>
      <c r="H85" s="191"/>
      <c r="L85" s="28"/>
    </row>
    <row r="86" spans="2:12" ht="12" hidden="1" customHeight="1">
      <c r="B86" s="16"/>
      <c r="C86" s="23" t="s">
        <v>95</v>
      </c>
      <c r="L86" s="16"/>
    </row>
    <row r="87" spans="2:12" s="1" customFormat="1" ht="16.5" hidden="1" customHeight="1">
      <c r="B87" s="28"/>
      <c r="E87" s="190" t="s">
        <v>377</v>
      </c>
      <c r="F87" s="185"/>
      <c r="G87" s="185"/>
      <c r="H87" s="185"/>
      <c r="L87" s="28"/>
    </row>
    <row r="88" spans="2:12" s="1" customFormat="1" ht="12" hidden="1" customHeight="1">
      <c r="B88" s="28"/>
      <c r="C88" s="23" t="s">
        <v>378</v>
      </c>
      <c r="L88" s="28"/>
    </row>
    <row r="89" spans="2:12" s="1" customFormat="1" ht="16.5" hidden="1" customHeight="1">
      <c r="B89" s="28"/>
      <c r="E89" s="184" t="str">
        <f>E11</f>
        <v>Časť 4 - Ukrajinská od Banisegy po most cez Hornád</v>
      </c>
      <c r="F89" s="185"/>
      <c r="G89" s="185"/>
      <c r="H89" s="185"/>
      <c r="L89" s="28"/>
    </row>
    <row r="90" spans="2:12" s="1" customFormat="1" ht="6.9" hidden="1" customHeight="1">
      <c r="B90" s="28"/>
      <c r="L90" s="28"/>
    </row>
    <row r="91" spans="2:12" s="1" customFormat="1" ht="12" hidden="1" customHeight="1">
      <c r="B91" s="28"/>
      <c r="C91" s="23" t="s">
        <v>19</v>
      </c>
      <c r="F91" s="21" t="str">
        <f>F14</f>
        <v>Mestská časť Košice - Krásna</v>
      </c>
      <c r="I91" s="23" t="s">
        <v>21</v>
      </c>
      <c r="J91" s="51" t="str">
        <f>IF(J14="","",J14)</f>
        <v>4. 3. 2026</v>
      </c>
      <c r="L91" s="28"/>
    </row>
    <row r="92" spans="2:12" s="1" customFormat="1" ht="6.9" hidden="1" customHeight="1">
      <c r="B92" s="28"/>
      <c r="L92" s="28"/>
    </row>
    <row r="93" spans="2:12" s="1" customFormat="1" ht="15.15" hidden="1" customHeight="1">
      <c r="B93" s="28"/>
      <c r="C93" s="23" t="s">
        <v>23</v>
      </c>
      <c r="F93" s="21" t="str">
        <f>E17</f>
        <v>Mestská časť Košice - Krásna, Opátska18, Košice</v>
      </c>
      <c r="I93" s="23" t="s">
        <v>29</v>
      </c>
      <c r="J93" s="26" t="str">
        <f>E23</f>
        <v xml:space="preserve"> </v>
      </c>
      <c r="L93" s="28"/>
    </row>
    <row r="94" spans="2:12" s="1" customFormat="1" ht="15.15" hidden="1" customHeight="1">
      <c r="B94" s="28"/>
      <c r="C94" s="23" t="s">
        <v>27</v>
      </c>
      <c r="F94" s="21" t="str">
        <f>IF(E20="","",E20)</f>
        <v>Vyplň údaj</v>
      </c>
      <c r="I94" s="23" t="s">
        <v>32</v>
      </c>
      <c r="J94" s="26" t="str">
        <f>E26</f>
        <v xml:space="preserve"> </v>
      </c>
      <c r="L94" s="28"/>
    </row>
    <row r="95" spans="2:12" s="1" customFormat="1" ht="10.35" hidden="1" customHeight="1">
      <c r="B95" s="28"/>
      <c r="L95" s="28"/>
    </row>
    <row r="96" spans="2:12" s="1" customFormat="1" ht="29.25" hidden="1" customHeight="1">
      <c r="B96" s="28"/>
      <c r="C96" s="109" t="s">
        <v>100</v>
      </c>
      <c r="D96" s="101"/>
      <c r="E96" s="101"/>
      <c r="F96" s="101"/>
      <c r="G96" s="101"/>
      <c r="H96" s="101"/>
      <c r="I96" s="101"/>
      <c r="J96" s="110" t="s">
        <v>101</v>
      </c>
      <c r="K96" s="101"/>
      <c r="L96" s="28"/>
    </row>
    <row r="97" spans="2:47" s="1" customFormat="1" ht="10.35" hidden="1" customHeight="1">
      <c r="B97" s="28"/>
      <c r="L97" s="28"/>
    </row>
    <row r="98" spans="2:47" s="1" customFormat="1" ht="22.8" hidden="1" customHeight="1">
      <c r="B98" s="28"/>
      <c r="C98" s="111" t="s">
        <v>102</v>
      </c>
      <c r="J98" s="65">
        <f>J142</f>
        <v>0</v>
      </c>
      <c r="L98" s="28"/>
      <c r="AU98" s="13" t="s">
        <v>103</v>
      </c>
    </row>
    <row r="99" spans="2:47" s="8" customFormat="1" ht="24.9" hidden="1" customHeight="1">
      <c r="B99" s="112"/>
      <c r="D99" s="113" t="s">
        <v>104</v>
      </c>
      <c r="E99" s="114"/>
      <c r="F99" s="114"/>
      <c r="G99" s="114"/>
      <c r="H99" s="114"/>
      <c r="I99" s="114"/>
      <c r="J99" s="115">
        <f>J143</f>
        <v>0</v>
      </c>
      <c r="L99" s="112"/>
    </row>
    <row r="100" spans="2:47" s="9" customFormat="1" ht="19.95" hidden="1" customHeight="1">
      <c r="B100" s="116"/>
      <c r="D100" s="117" t="s">
        <v>105</v>
      </c>
      <c r="E100" s="118"/>
      <c r="F100" s="118"/>
      <c r="G100" s="118"/>
      <c r="H100" s="118"/>
      <c r="I100" s="118"/>
      <c r="J100" s="119">
        <f>J144</f>
        <v>0</v>
      </c>
      <c r="L100" s="116"/>
    </row>
    <row r="101" spans="2:47" s="9" customFormat="1" ht="19.95" hidden="1" customHeight="1">
      <c r="B101" s="116"/>
      <c r="D101" s="117" t="s">
        <v>106</v>
      </c>
      <c r="E101" s="118"/>
      <c r="F101" s="118"/>
      <c r="G101" s="118"/>
      <c r="H101" s="118"/>
      <c r="I101" s="118"/>
      <c r="J101" s="119">
        <f>J169</f>
        <v>0</v>
      </c>
      <c r="L101" s="116"/>
    </row>
    <row r="102" spans="2:47" s="9" customFormat="1" ht="19.95" hidden="1" customHeight="1">
      <c r="B102" s="116"/>
      <c r="D102" s="117" t="s">
        <v>107</v>
      </c>
      <c r="E102" s="118"/>
      <c r="F102" s="118"/>
      <c r="G102" s="118"/>
      <c r="H102" s="118"/>
      <c r="I102" s="118"/>
      <c r="J102" s="119">
        <f>J183</f>
        <v>0</v>
      </c>
      <c r="L102" s="116"/>
    </row>
    <row r="103" spans="2:47" s="9" customFormat="1" ht="19.95" hidden="1" customHeight="1">
      <c r="B103" s="116"/>
      <c r="D103" s="117" t="s">
        <v>380</v>
      </c>
      <c r="E103" s="118"/>
      <c r="F103" s="118"/>
      <c r="G103" s="118"/>
      <c r="H103" s="118"/>
      <c r="I103" s="118"/>
      <c r="J103" s="119">
        <f>J189</f>
        <v>0</v>
      </c>
      <c r="L103" s="116"/>
    </row>
    <row r="104" spans="2:47" s="9" customFormat="1" ht="19.95" hidden="1" customHeight="1">
      <c r="B104" s="116"/>
      <c r="D104" s="117" t="s">
        <v>108</v>
      </c>
      <c r="E104" s="118"/>
      <c r="F104" s="118"/>
      <c r="G104" s="118"/>
      <c r="H104" s="118"/>
      <c r="I104" s="118"/>
      <c r="J104" s="119">
        <f>J193</f>
        <v>0</v>
      </c>
      <c r="L104" s="116"/>
    </row>
    <row r="105" spans="2:47" s="9" customFormat="1" ht="19.95" hidden="1" customHeight="1">
      <c r="B105" s="116"/>
      <c r="D105" s="117" t="s">
        <v>110</v>
      </c>
      <c r="E105" s="118"/>
      <c r="F105" s="118"/>
      <c r="G105" s="118"/>
      <c r="H105" s="118"/>
      <c r="I105" s="118"/>
      <c r="J105" s="119">
        <f>J202</f>
        <v>0</v>
      </c>
      <c r="L105" s="116"/>
    </row>
    <row r="106" spans="2:47" s="8" customFormat="1" ht="24.9" hidden="1" customHeight="1">
      <c r="B106" s="112"/>
      <c r="D106" s="113" t="s">
        <v>111</v>
      </c>
      <c r="E106" s="114"/>
      <c r="F106" s="114"/>
      <c r="G106" s="114"/>
      <c r="H106" s="114"/>
      <c r="I106" s="114"/>
      <c r="J106" s="115">
        <f>J218</f>
        <v>0</v>
      </c>
      <c r="L106" s="112"/>
    </row>
    <row r="107" spans="2:47" s="9" customFormat="1" ht="19.95" hidden="1" customHeight="1">
      <c r="B107" s="116"/>
      <c r="D107" s="117" t="s">
        <v>112</v>
      </c>
      <c r="E107" s="118"/>
      <c r="F107" s="118"/>
      <c r="G107" s="118"/>
      <c r="H107" s="118"/>
      <c r="I107" s="118"/>
      <c r="J107" s="119">
        <f>J219</f>
        <v>0</v>
      </c>
      <c r="L107" s="116"/>
    </row>
    <row r="108" spans="2:47" s="9" customFormat="1" ht="19.95" hidden="1" customHeight="1">
      <c r="B108" s="116"/>
      <c r="D108" s="117" t="s">
        <v>113</v>
      </c>
      <c r="E108" s="118"/>
      <c r="F108" s="118"/>
      <c r="G108" s="118"/>
      <c r="H108" s="118"/>
      <c r="I108" s="118"/>
      <c r="J108" s="119">
        <f>J223</f>
        <v>0</v>
      </c>
      <c r="L108" s="116"/>
    </row>
    <row r="109" spans="2:47" s="8" customFormat="1" ht="24.9" hidden="1" customHeight="1">
      <c r="B109" s="112"/>
      <c r="D109" s="113" t="s">
        <v>381</v>
      </c>
      <c r="E109" s="114"/>
      <c r="F109" s="114"/>
      <c r="G109" s="114"/>
      <c r="H109" s="114"/>
      <c r="I109" s="114"/>
      <c r="J109" s="115">
        <f>J227</f>
        <v>0</v>
      </c>
      <c r="L109" s="112"/>
    </row>
    <row r="110" spans="2:47" s="9" customFormat="1" ht="19.95" hidden="1" customHeight="1">
      <c r="B110" s="116"/>
      <c r="D110" s="117" t="s">
        <v>382</v>
      </c>
      <c r="E110" s="118"/>
      <c r="F110" s="118"/>
      <c r="G110" s="118"/>
      <c r="H110" s="118"/>
      <c r="I110" s="118"/>
      <c r="J110" s="119">
        <f>J228</f>
        <v>0</v>
      </c>
      <c r="L110" s="116"/>
    </row>
    <row r="111" spans="2:47" s="1" customFormat="1" ht="21.75" hidden="1" customHeight="1">
      <c r="B111" s="28"/>
      <c r="L111" s="28"/>
    </row>
    <row r="112" spans="2:47" s="1" customFormat="1" ht="6.9" hidden="1" customHeight="1">
      <c r="B112" s="28"/>
      <c r="L112" s="28"/>
    </row>
    <row r="113" spans="2:65" s="1" customFormat="1" ht="29.25" hidden="1" customHeight="1">
      <c r="B113" s="28"/>
      <c r="C113" s="111" t="s">
        <v>114</v>
      </c>
      <c r="J113" s="120">
        <f>ROUND(J114 + J115 + J116 + J117 + J118 + J119,2)</f>
        <v>0</v>
      </c>
      <c r="L113" s="28"/>
      <c r="N113" s="121" t="s">
        <v>38</v>
      </c>
    </row>
    <row r="114" spans="2:65" s="1" customFormat="1" ht="18" hidden="1" customHeight="1">
      <c r="B114" s="122"/>
      <c r="C114" s="123"/>
      <c r="D114" s="188" t="s">
        <v>115</v>
      </c>
      <c r="E114" s="189"/>
      <c r="F114" s="189"/>
      <c r="G114" s="123"/>
      <c r="H114" s="123"/>
      <c r="I114" s="123"/>
      <c r="J114" s="125">
        <v>0</v>
      </c>
      <c r="K114" s="123"/>
      <c r="L114" s="122"/>
      <c r="M114" s="123"/>
      <c r="N114" s="126" t="s">
        <v>40</v>
      </c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  <c r="AJ114" s="123"/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7" t="s">
        <v>116</v>
      </c>
      <c r="AZ114" s="123"/>
      <c r="BA114" s="123"/>
      <c r="BB114" s="123"/>
      <c r="BC114" s="123"/>
      <c r="BD114" s="123"/>
      <c r="BE114" s="128">
        <f t="shared" ref="BE114:BE119" si="0">IF(N114="základná",J114,0)</f>
        <v>0</v>
      </c>
      <c r="BF114" s="128">
        <f t="shared" ref="BF114:BF119" si="1">IF(N114="znížená",J114,0)</f>
        <v>0</v>
      </c>
      <c r="BG114" s="128">
        <f t="shared" ref="BG114:BG119" si="2">IF(N114="zákl. prenesená",J114,0)</f>
        <v>0</v>
      </c>
      <c r="BH114" s="128">
        <f t="shared" ref="BH114:BH119" si="3">IF(N114="zníž. prenesená",J114,0)</f>
        <v>0</v>
      </c>
      <c r="BI114" s="128">
        <f t="shared" ref="BI114:BI119" si="4">IF(N114="nulová",J114,0)</f>
        <v>0</v>
      </c>
      <c r="BJ114" s="127" t="s">
        <v>89</v>
      </c>
      <c r="BK114" s="123"/>
      <c r="BL114" s="123"/>
      <c r="BM114" s="123"/>
    </row>
    <row r="115" spans="2:65" s="1" customFormat="1" ht="18" hidden="1" customHeight="1">
      <c r="B115" s="122"/>
      <c r="C115" s="123"/>
      <c r="D115" s="188" t="s">
        <v>117</v>
      </c>
      <c r="E115" s="189"/>
      <c r="F115" s="189"/>
      <c r="G115" s="123"/>
      <c r="H115" s="123"/>
      <c r="I115" s="123"/>
      <c r="J115" s="125">
        <v>0</v>
      </c>
      <c r="K115" s="123"/>
      <c r="L115" s="122"/>
      <c r="M115" s="123"/>
      <c r="N115" s="126" t="s">
        <v>40</v>
      </c>
      <c r="O115" s="123"/>
      <c r="P115" s="123"/>
      <c r="Q115" s="123"/>
      <c r="R115" s="123"/>
      <c r="S115" s="123"/>
      <c r="T115" s="123"/>
      <c r="U115" s="123"/>
      <c r="V115" s="123"/>
      <c r="W115" s="123"/>
      <c r="X115" s="123"/>
      <c r="Y115" s="123"/>
      <c r="Z115" s="123"/>
      <c r="AA115" s="123"/>
      <c r="AB115" s="123"/>
      <c r="AC115" s="123"/>
      <c r="AD115" s="123"/>
      <c r="AE115" s="123"/>
      <c r="AF115" s="123"/>
      <c r="AG115" s="123"/>
      <c r="AH115" s="123"/>
      <c r="AI115" s="123"/>
      <c r="AJ115" s="123"/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7" t="s">
        <v>116</v>
      </c>
      <c r="AZ115" s="123"/>
      <c r="BA115" s="123"/>
      <c r="BB115" s="123"/>
      <c r="BC115" s="123"/>
      <c r="BD115" s="123"/>
      <c r="BE115" s="128">
        <f t="shared" si="0"/>
        <v>0</v>
      </c>
      <c r="BF115" s="128">
        <f t="shared" si="1"/>
        <v>0</v>
      </c>
      <c r="BG115" s="128">
        <f t="shared" si="2"/>
        <v>0</v>
      </c>
      <c r="BH115" s="128">
        <f t="shared" si="3"/>
        <v>0</v>
      </c>
      <c r="BI115" s="128">
        <f t="shared" si="4"/>
        <v>0</v>
      </c>
      <c r="BJ115" s="127" t="s">
        <v>89</v>
      </c>
      <c r="BK115" s="123"/>
      <c r="BL115" s="123"/>
      <c r="BM115" s="123"/>
    </row>
    <row r="116" spans="2:65" s="1" customFormat="1" ht="18" hidden="1" customHeight="1">
      <c r="B116" s="122"/>
      <c r="C116" s="123"/>
      <c r="D116" s="188" t="s">
        <v>118</v>
      </c>
      <c r="E116" s="189"/>
      <c r="F116" s="189"/>
      <c r="G116" s="123"/>
      <c r="H116" s="123"/>
      <c r="I116" s="123"/>
      <c r="J116" s="125">
        <v>0</v>
      </c>
      <c r="K116" s="123"/>
      <c r="L116" s="122"/>
      <c r="M116" s="123"/>
      <c r="N116" s="126" t="s">
        <v>40</v>
      </c>
      <c r="O116" s="123"/>
      <c r="P116" s="123"/>
      <c r="Q116" s="123"/>
      <c r="R116" s="123"/>
      <c r="S116" s="123"/>
      <c r="T116" s="123"/>
      <c r="U116" s="123"/>
      <c r="V116" s="123"/>
      <c r="W116" s="123"/>
      <c r="X116" s="123"/>
      <c r="Y116" s="123"/>
      <c r="Z116" s="123"/>
      <c r="AA116" s="123"/>
      <c r="AB116" s="123"/>
      <c r="AC116" s="123"/>
      <c r="AD116" s="123"/>
      <c r="AE116" s="123"/>
      <c r="AF116" s="123"/>
      <c r="AG116" s="123"/>
      <c r="AH116" s="123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7" t="s">
        <v>116</v>
      </c>
      <c r="AZ116" s="123"/>
      <c r="BA116" s="123"/>
      <c r="BB116" s="123"/>
      <c r="BC116" s="123"/>
      <c r="BD116" s="123"/>
      <c r="BE116" s="128">
        <f t="shared" si="0"/>
        <v>0</v>
      </c>
      <c r="BF116" s="128">
        <f t="shared" si="1"/>
        <v>0</v>
      </c>
      <c r="BG116" s="128">
        <f t="shared" si="2"/>
        <v>0</v>
      </c>
      <c r="BH116" s="128">
        <f t="shared" si="3"/>
        <v>0</v>
      </c>
      <c r="BI116" s="128">
        <f t="shared" si="4"/>
        <v>0</v>
      </c>
      <c r="BJ116" s="127" t="s">
        <v>89</v>
      </c>
      <c r="BK116" s="123"/>
      <c r="BL116" s="123"/>
      <c r="BM116" s="123"/>
    </row>
    <row r="117" spans="2:65" s="1" customFormat="1" ht="18" hidden="1" customHeight="1">
      <c r="B117" s="122"/>
      <c r="C117" s="123"/>
      <c r="D117" s="188" t="s">
        <v>119</v>
      </c>
      <c r="E117" s="189"/>
      <c r="F117" s="189"/>
      <c r="G117" s="123"/>
      <c r="H117" s="123"/>
      <c r="I117" s="123"/>
      <c r="J117" s="125">
        <v>0</v>
      </c>
      <c r="K117" s="123"/>
      <c r="L117" s="122"/>
      <c r="M117" s="123"/>
      <c r="N117" s="126" t="s">
        <v>40</v>
      </c>
      <c r="O117" s="123"/>
      <c r="P117" s="123"/>
      <c r="Q117" s="123"/>
      <c r="R117" s="123"/>
      <c r="S117" s="123"/>
      <c r="T117" s="123"/>
      <c r="U117" s="123"/>
      <c r="V117" s="123"/>
      <c r="W117" s="123"/>
      <c r="X117" s="123"/>
      <c r="Y117" s="123"/>
      <c r="Z117" s="123"/>
      <c r="AA117" s="123"/>
      <c r="AB117" s="123"/>
      <c r="AC117" s="123"/>
      <c r="AD117" s="123"/>
      <c r="AE117" s="123"/>
      <c r="AF117" s="123"/>
      <c r="AG117" s="123"/>
      <c r="AH117" s="123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7" t="s">
        <v>116</v>
      </c>
      <c r="AZ117" s="123"/>
      <c r="BA117" s="123"/>
      <c r="BB117" s="123"/>
      <c r="BC117" s="123"/>
      <c r="BD117" s="123"/>
      <c r="BE117" s="128">
        <f t="shared" si="0"/>
        <v>0</v>
      </c>
      <c r="BF117" s="128">
        <f t="shared" si="1"/>
        <v>0</v>
      </c>
      <c r="BG117" s="128">
        <f t="shared" si="2"/>
        <v>0</v>
      </c>
      <c r="BH117" s="128">
        <f t="shared" si="3"/>
        <v>0</v>
      </c>
      <c r="BI117" s="128">
        <f t="shared" si="4"/>
        <v>0</v>
      </c>
      <c r="BJ117" s="127" t="s">
        <v>89</v>
      </c>
      <c r="BK117" s="123"/>
      <c r="BL117" s="123"/>
      <c r="BM117" s="123"/>
    </row>
    <row r="118" spans="2:65" s="1" customFormat="1" ht="18" hidden="1" customHeight="1">
      <c r="B118" s="122"/>
      <c r="C118" s="123"/>
      <c r="D118" s="188" t="s">
        <v>120</v>
      </c>
      <c r="E118" s="189"/>
      <c r="F118" s="189"/>
      <c r="G118" s="123"/>
      <c r="H118" s="123"/>
      <c r="I118" s="123"/>
      <c r="J118" s="125">
        <v>0</v>
      </c>
      <c r="K118" s="123"/>
      <c r="L118" s="122"/>
      <c r="M118" s="123"/>
      <c r="N118" s="126" t="s">
        <v>40</v>
      </c>
      <c r="O118" s="123"/>
      <c r="P118" s="123"/>
      <c r="Q118" s="123"/>
      <c r="R118" s="123"/>
      <c r="S118" s="123"/>
      <c r="T118" s="123"/>
      <c r="U118" s="123"/>
      <c r="V118" s="123"/>
      <c r="W118" s="123"/>
      <c r="X118" s="123"/>
      <c r="Y118" s="123"/>
      <c r="Z118" s="123"/>
      <c r="AA118" s="123"/>
      <c r="AB118" s="123"/>
      <c r="AC118" s="123"/>
      <c r="AD118" s="123"/>
      <c r="AE118" s="123"/>
      <c r="AF118" s="123"/>
      <c r="AG118" s="123"/>
      <c r="AH118" s="123"/>
      <c r="AI118" s="123"/>
      <c r="AJ118" s="123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7" t="s">
        <v>116</v>
      </c>
      <c r="AZ118" s="123"/>
      <c r="BA118" s="123"/>
      <c r="BB118" s="123"/>
      <c r="BC118" s="123"/>
      <c r="BD118" s="123"/>
      <c r="BE118" s="128">
        <f t="shared" si="0"/>
        <v>0</v>
      </c>
      <c r="BF118" s="128">
        <f t="shared" si="1"/>
        <v>0</v>
      </c>
      <c r="BG118" s="128">
        <f t="shared" si="2"/>
        <v>0</v>
      </c>
      <c r="BH118" s="128">
        <f t="shared" si="3"/>
        <v>0</v>
      </c>
      <c r="BI118" s="128">
        <f t="shared" si="4"/>
        <v>0</v>
      </c>
      <c r="BJ118" s="127" t="s">
        <v>89</v>
      </c>
      <c r="BK118" s="123"/>
      <c r="BL118" s="123"/>
      <c r="BM118" s="123"/>
    </row>
    <row r="119" spans="2:65" s="1" customFormat="1" ht="18" hidden="1" customHeight="1">
      <c r="B119" s="122"/>
      <c r="C119" s="123"/>
      <c r="D119" s="124" t="s">
        <v>121</v>
      </c>
      <c r="E119" s="123"/>
      <c r="F119" s="123"/>
      <c r="G119" s="123"/>
      <c r="H119" s="123"/>
      <c r="I119" s="123"/>
      <c r="J119" s="125">
        <f>ROUND(J32*T119,2)</f>
        <v>0</v>
      </c>
      <c r="K119" s="123"/>
      <c r="L119" s="122"/>
      <c r="M119" s="123"/>
      <c r="N119" s="126" t="s">
        <v>40</v>
      </c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23"/>
      <c r="AE119" s="123"/>
      <c r="AF119" s="123"/>
      <c r="AG119" s="123"/>
      <c r="AH119" s="123"/>
      <c r="AI119" s="123"/>
      <c r="AJ119" s="123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7" t="s">
        <v>122</v>
      </c>
      <c r="AZ119" s="123"/>
      <c r="BA119" s="123"/>
      <c r="BB119" s="123"/>
      <c r="BC119" s="123"/>
      <c r="BD119" s="123"/>
      <c r="BE119" s="128">
        <f t="shared" si="0"/>
        <v>0</v>
      </c>
      <c r="BF119" s="128">
        <f t="shared" si="1"/>
        <v>0</v>
      </c>
      <c r="BG119" s="128">
        <f t="shared" si="2"/>
        <v>0</v>
      </c>
      <c r="BH119" s="128">
        <f t="shared" si="3"/>
        <v>0</v>
      </c>
      <c r="BI119" s="128">
        <f t="shared" si="4"/>
        <v>0</v>
      </c>
      <c r="BJ119" s="127" t="s">
        <v>89</v>
      </c>
      <c r="BK119" s="123"/>
      <c r="BL119" s="123"/>
      <c r="BM119" s="123"/>
    </row>
    <row r="120" spans="2:65" s="1" customFormat="1" hidden="1">
      <c r="B120" s="28"/>
      <c r="L120" s="28"/>
    </row>
    <row r="121" spans="2:65" s="1" customFormat="1" ht="29.25" hidden="1" customHeight="1">
      <c r="B121" s="28"/>
      <c r="C121" s="129" t="s">
        <v>123</v>
      </c>
      <c r="D121" s="101"/>
      <c r="E121" s="101"/>
      <c r="F121" s="101"/>
      <c r="G121" s="101"/>
      <c r="H121" s="101"/>
      <c r="I121" s="101"/>
      <c r="J121" s="130">
        <f>ROUND(J98+J113,2)</f>
        <v>0</v>
      </c>
      <c r="K121" s="101"/>
      <c r="L121" s="28"/>
    </row>
    <row r="122" spans="2:65" s="1" customFormat="1" ht="6.9" hidden="1" customHeight="1">
      <c r="B122" s="43"/>
      <c r="C122" s="44"/>
      <c r="D122" s="44"/>
      <c r="E122" s="44"/>
      <c r="F122" s="44"/>
      <c r="G122" s="44"/>
      <c r="H122" s="44"/>
      <c r="I122" s="44"/>
      <c r="J122" s="44"/>
      <c r="K122" s="44"/>
      <c r="L122" s="28"/>
    </row>
    <row r="123" spans="2:65" hidden="1"/>
    <row r="124" spans="2:65" hidden="1"/>
    <row r="125" spans="2:65" hidden="1"/>
    <row r="126" spans="2:65" s="1" customFormat="1" ht="6.9" customHeight="1">
      <c r="B126" s="45"/>
      <c r="C126" s="46"/>
      <c r="D126" s="46"/>
      <c r="E126" s="46"/>
      <c r="F126" s="46"/>
      <c r="G126" s="46"/>
      <c r="H126" s="46"/>
      <c r="I126" s="46"/>
      <c r="J126" s="46"/>
      <c r="K126" s="46"/>
      <c r="L126" s="28"/>
    </row>
    <row r="127" spans="2:65" s="1" customFormat="1" ht="24.9" customHeight="1">
      <c r="B127" s="28"/>
      <c r="C127" s="17" t="s">
        <v>124</v>
      </c>
      <c r="L127" s="28"/>
    </row>
    <row r="128" spans="2:65" s="1" customFormat="1" ht="6.9" customHeight="1">
      <c r="B128" s="28"/>
      <c r="L128" s="28"/>
    </row>
    <row r="129" spans="2:63" s="1" customFormat="1" ht="12" customHeight="1">
      <c r="B129" s="28"/>
      <c r="C129" s="23" t="s">
        <v>15</v>
      </c>
      <c r="L129" s="28"/>
    </row>
    <row r="130" spans="2:63" s="1" customFormat="1" ht="16.5" customHeight="1">
      <c r="B130" s="28"/>
      <c r="E130" s="190" t="str">
        <f>E7</f>
        <v>Miestne komunikácie Krásna</v>
      </c>
      <c r="F130" s="191"/>
      <c r="G130" s="191"/>
      <c r="H130" s="191"/>
      <c r="L130" s="28"/>
    </row>
    <row r="131" spans="2:63" ht="12" customHeight="1">
      <c r="B131" s="16"/>
      <c r="C131" s="23" t="s">
        <v>95</v>
      </c>
      <c r="L131" s="16"/>
    </row>
    <row r="132" spans="2:63" s="1" customFormat="1" ht="16.5" customHeight="1">
      <c r="B132" s="28"/>
      <c r="E132" s="190" t="s">
        <v>377</v>
      </c>
      <c r="F132" s="185"/>
      <c r="G132" s="185"/>
      <c r="H132" s="185"/>
      <c r="L132" s="28"/>
    </row>
    <row r="133" spans="2:63" s="1" customFormat="1" ht="12" customHeight="1">
      <c r="B133" s="28"/>
      <c r="C133" s="23" t="s">
        <v>378</v>
      </c>
      <c r="L133" s="28"/>
    </row>
    <row r="134" spans="2:63" s="1" customFormat="1" ht="16.5" customHeight="1">
      <c r="B134" s="28"/>
      <c r="E134" s="184" t="str">
        <f>E11</f>
        <v>Časť 4 - Ukrajinská od Banisegy po most cez Hornád</v>
      </c>
      <c r="F134" s="185"/>
      <c r="G134" s="185"/>
      <c r="H134" s="185"/>
      <c r="L134" s="28"/>
    </row>
    <row r="135" spans="2:63" s="1" customFormat="1" ht="6.9" customHeight="1">
      <c r="B135" s="28"/>
      <c r="L135" s="28"/>
    </row>
    <row r="136" spans="2:63" s="1" customFormat="1" ht="12" customHeight="1">
      <c r="B136" s="28"/>
      <c r="C136" s="23" t="s">
        <v>19</v>
      </c>
      <c r="F136" s="21" t="str">
        <f>F14</f>
        <v>Mestská časť Košice - Krásna</v>
      </c>
      <c r="I136" s="23" t="s">
        <v>21</v>
      </c>
      <c r="J136" s="51" t="str">
        <f>IF(J14="","",J14)</f>
        <v>4. 3. 2026</v>
      </c>
      <c r="L136" s="28"/>
    </row>
    <row r="137" spans="2:63" s="1" customFormat="1" ht="6.9" customHeight="1">
      <c r="B137" s="28"/>
      <c r="L137" s="28"/>
    </row>
    <row r="138" spans="2:63" s="1" customFormat="1" ht="15.15" customHeight="1">
      <c r="B138" s="28"/>
      <c r="C138" s="23" t="s">
        <v>23</v>
      </c>
      <c r="F138" s="21" t="str">
        <f>E17</f>
        <v>Mestská časť Košice - Krásna, Opátska18, Košice</v>
      </c>
      <c r="I138" s="23" t="s">
        <v>29</v>
      </c>
      <c r="J138" s="26" t="str">
        <f>E23</f>
        <v xml:space="preserve"> </v>
      </c>
      <c r="L138" s="28"/>
    </row>
    <row r="139" spans="2:63" s="1" customFormat="1" ht="15.15" customHeight="1">
      <c r="B139" s="28"/>
      <c r="C139" s="23" t="s">
        <v>27</v>
      </c>
      <c r="F139" s="21" t="str">
        <f>IF(E20="","",E20)</f>
        <v>Vyplň údaj</v>
      </c>
      <c r="I139" s="23" t="s">
        <v>32</v>
      </c>
      <c r="J139" s="26" t="str">
        <f>E26</f>
        <v xml:space="preserve"> </v>
      </c>
      <c r="L139" s="28"/>
    </row>
    <row r="140" spans="2:63" s="1" customFormat="1" ht="10.35" customHeight="1">
      <c r="B140" s="28"/>
      <c r="L140" s="28"/>
    </row>
    <row r="141" spans="2:63" s="10" customFormat="1" ht="29.25" customHeight="1">
      <c r="B141" s="131"/>
      <c r="C141" s="132" t="s">
        <v>125</v>
      </c>
      <c r="D141" s="133" t="s">
        <v>59</v>
      </c>
      <c r="E141" s="133" t="s">
        <v>55</v>
      </c>
      <c r="F141" s="133" t="s">
        <v>56</v>
      </c>
      <c r="G141" s="133" t="s">
        <v>126</v>
      </c>
      <c r="H141" s="133" t="s">
        <v>127</v>
      </c>
      <c r="I141" s="133" t="s">
        <v>128</v>
      </c>
      <c r="J141" s="134" t="s">
        <v>101</v>
      </c>
      <c r="K141" s="135" t="s">
        <v>129</v>
      </c>
      <c r="L141" s="131"/>
      <c r="M141" s="58" t="s">
        <v>1</v>
      </c>
      <c r="N141" s="59" t="s">
        <v>38</v>
      </c>
      <c r="O141" s="59" t="s">
        <v>130</v>
      </c>
      <c r="P141" s="59" t="s">
        <v>131</v>
      </c>
      <c r="Q141" s="59" t="s">
        <v>132</v>
      </c>
      <c r="R141" s="59" t="s">
        <v>133</v>
      </c>
      <c r="S141" s="59" t="s">
        <v>134</v>
      </c>
      <c r="T141" s="60" t="s">
        <v>135</v>
      </c>
    </row>
    <row r="142" spans="2:63" s="1" customFormat="1" ht="22.8" customHeight="1">
      <c r="B142" s="28"/>
      <c r="C142" s="63" t="s">
        <v>97</v>
      </c>
      <c r="J142" s="136">
        <f>BK142</f>
        <v>0</v>
      </c>
      <c r="L142" s="28"/>
      <c r="M142" s="61"/>
      <c r="N142" s="52"/>
      <c r="O142" s="52"/>
      <c r="P142" s="137">
        <f>P143+P218+P227</f>
        <v>0</v>
      </c>
      <c r="Q142" s="52"/>
      <c r="R142" s="137">
        <f>R143+R218+R227</f>
        <v>373.73491096999999</v>
      </c>
      <c r="S142" s="52"/>
      <c r="T142" s="138">
        <f>T143+T218+T227</f>
        <v>10.882755000000001</v>
      </c>
      <c r="AT142" s="13" t="s">
        <v>73</v>
      </c>
      <c r="AU142" s="13" t="s">
        <v>103</v>
      </c>
      <c r="BK142" s="139">
        <f>BK143+BK218+BK227</f>
        <v>0</v>
      </c>
    </row>
    <row r="143" spans="2:63" s="11" customFormat="1" ht="25.95" customHeight="1">
      <c r="B143" s="140"/>
      <c r="D143" s="141" t="s">
        <v>73</v>
      </c>
      <c r="E143" s="142" t="s">
        <v>136</v>
      </c>
      <c r="F143" s="142" t="s">
        <v>137</v>
      </c>
      <c r="I143" s="143"/>
      <c r="J143" s="144">
        <f>BK143</f>
        <v>0</v>
      </c>
      <c r="L143" s="140"/>
      <c r="M143" s="145"/>
      <c r="P143" s="146">
        <f>P144+P169+P183+P189+P193+P202</f>
        <v>0</v>
      </c>
      <c r="R143" s="146">
        <f>R144+R169+R183+R189+R193+R202</f>
        <v>372.97625897</v>
      </c>
      <c r="T143" s="147">
        <f>T144+T169+T183+T189+T193+T202</f>
        <v>10.882755000000001</v>
      </c>
      <c r="AR143" s="141" t="s">
        <v>81</v>
      </c>
      <c r="AT143" s="148" t="s">
        <v>73</v>
      </c>
      <c r="AU143" s="148" t="s">
        <v>74</v>
      </c>
      <c r="AY143" s="141" t="s">
        <v>138</v>
      </c>
      <c r="BK143" s="149">
        <f>BK144+BK169+BK183+BK189+BK193+BK202</f>
        <v>0</v>
      </c>
    </row>
    <row r="144" spans="2:63" s="11" customFormat="1" ht="22.8" customHeight="1">
      <c r="B144" s="140"/>
      <c r="D144" s="141" t="s">
        <v>73</v>
      </c>
      <c r="E144" s="150" t="s">
        <v>81</v>
      </c>
      <c r="F144" s="150" t="s">
        <v>139</v>
      </c>
      <c r="I144" s="143"/>
      <c r="J144" s="151">
        <f>BK144</f>
        <v>0</v>
      </c>
      <c r="L144" s="140"/>
      <c r="M144" s="145"/>
      <c r="P144" s="146">
        <f>SUM(P145:P168)</f>
        <v>0</v>
      </c>
      <c r="R144" s="146">
        <f>SUM(R145:R168)</f>
        <v>1.0716E-2</v>
      </c>
      <c r="T144" s="147">
        <f>SUM(T145:T168)</f>
        <v>10.654875000000001</v>
      </c>
      <c r="AR144" s="141" t="s">
        <v>81</v>
      </c>
      <c r="AT144" s="148" t="s">
        <v>73</v>
      </c>
      <c r="AU144" s="148" t="s">
        <v>81</v>
      </c>
      <c r="AY144" s="141" t="s">
        <v>138</v>
      </c>
      <c r="BK144" s="149">
        <f>SUM(BK145:BK168)</f>
        <v>0</v>
      </c>
    </row>
    <row r="145" spans="2:65" s="1" customFormat="1" ht="16.5" customHeight="1">
      <c r="B145" s="122"/>
      <c r="C145" s="152" t="s">
        <v>81</v>
      </c>
      <c r="D145" s="152" t="s">
        <v>140</v>
      </c>
      <c r="E145" s="153" t="s">
        <v>383</v>
      </c>
      <c r="F145" s="154" t="s">
        <v>384</v>
      </c>
      <c r="G145" s="155" t="s">
        <v>157</v>
      </c>
      <c r="H145" s="156">
        <v>1.845</v>
      </c>
      <c r="I145" s="157"/>
      <c r="J145" s="158">
        <f>ROUND(I145*H145,2)</f>
        <v>0</v>
      </c>
      <c r="K145" s="159"/>
      <c r="L145" s="28"/>
      <c r="M145" s="160" t="s">
        <v>1</v>
      </c>
      <c r="N145" s="121" t="s">
        <v>40</v>
      </c>
      <c r="P145" s="161">
        <f>O145*H145</f>
        <v>0</v>
      </c>
      <c r="Q145" s="161">
        <v>0</v>
      </c>
      <c r="R145" s="161">
        <f>Q145*H145</f>
        <v>0</v>
      </c>
      <c r="S145" s="161">
        <v>5.7750000000000004</v>
      </c>
      <c r="T145" s="162">
        <f>S145*H145</f>
        <v>10.654875000000001</v>
      </c>
      <c r="AR145" s="163" t="s">
        <v>144</v>
      </c>
      <c r="AT145" s="163" t="s">
        <v>140</v>
      </c>
      <c r="AU145" s="163" t="s">
        <v>89</v>
      </c>
      <c r="AY145" s="13" t="s">
        <v>138</v>
      </c>
      <c r="BE145" s="164">
        <f>IF(N145="základná",J145,0)</f>
        <v>0</v>
      </c>
      <c r="BF145" s="164">
        <f>IF(N145="znížená",J145,0)</f>
        <v>0</v>
      </c>
      <c r="BG145" s="164">
        <f>IF(N145="zákl. prenesená",J145,0)</f>
        <v>0</v>
      </c>
      <c r="BH145" s="164">
        <f>IF(N145="zníž. prenesená",J145,0)</f>
        <v>0</v>
      </c>
      <c r="BI145" s="164">
        <f>IF(N145="nulová",J145,0)</f>
        <v>0</v>
      </c>
      <c r="BJ145" s="13" t="s">
        <v>89</v>
      </c>
      <c r="BK145" s="164">
        <f>ROUND(I145*H145,2)</f>
        <v>0</v>
      </c>
      <c r="BL145" s="13" t="s">
        <v>144</v>
      </c>
      <c r="BM145" s="163" t="s">
        <v>89</v>
      </c>
    </row>
    <row r="146" spans="2:65" s="1" customFormat="1" ht="24.15" customHeight="1">
      <c r="B146" s="122"/>
      <c r="C146" s="152" t="s">
        <v>89</v>
      </c>
      <c r="D146" s="152" t="s">
        <v>140</v>
      </c>
      <c r="E146" s="153" t="s">
        <v>385</v>
      </c>
      <c r="F146" s="154" t="s">
        <v>386</v>
      </c>
      <c r="G146" s="155" t="s">
        <v>157</v>
      </c>
      <c r="H146" s="156">
        <v>5.85</v>
      </c>
      <c r="I146" s="157"/>
      <c r="J146" s="158">
        <f>ROUND(I146*H146,2)</f>
        <v>0</v>
      </c>
      <c r="K146" s="159"/>
      <c r="L146" s="28"/>
      <c r="M146" s="160" t="s">
        <v>1</v>
      </c>
      <c r="N146" s="121" t="s">
        <v>40</v>
      </c>
      <c r="P146" s="161">
        <f>O146*H146</f>
        <v>0</v>
      </c>
      <c r="Q146" s="161">
        <v>0</v>
      </c>
      <c r="R146" s="161">
        <f>Q146*H146</f>
        <v>0</v>
      </c>
      <c r="S146" s="161">
        <v>0</v>
      </c>
      <c r="T146" s="162">
        <f>S146*H146</f>
        <v>0</v>
      </c>
      <c r="AR146" s="163" t="s">
        <v>144</v>
      </c>
      <c r="AT146" s="163" t="s">
        <v>140</v>
      </c>
      <c r="AU146" s="163" t="s">
        <v>89</v>
      </c>
      <c r="AY146" s="13" t="s">
        <v>138</v>
      </c>
      <c r="BE146" s="164">
        <f>IF(N146="základná",J146,0)</f>
        <v>0</v>
      </c>
      <c r="BF146" s="164">
        <f>IF(N146="znížená",J146,0)</f>
        <v>0</v>
      </c>
      <c r="BG146" s="164">
        <f>IF(N146="zákl. prenesená",J146,0)</f>
        <v>0</v>
      </c>
      <c r="BH146" s="164">
        <f>IF(N146="zníž. prenesená",J146,0)</f>
        <v>0</v>
      </c>
      <c r="BI146" s="164">
        <f>IF(N146="nulová",J146,0)</f>
        <v>0</v>
      </c>
      <c r="BJ146" s="13" t="s">
        <v>89</v>
      </c>
      <c r="BK146" s="164">
        <f>ROUND(I146*H146,2)</f>
        <v>0</v>
      </c>
      <c r="BL146" s="13" t="s">
        <v>144</v>
      </c>
      <c r="BM146" s="163" t="s">
        <v>144</v>
      </c>
    </row>
    <row r="147" spans="2:65" s="1" customFormat="1" ht="38.4">
      <c r="B147" s="28"/>
      <c r="D147" s="181" t="s">
        <v>387</v>
      </c>
      <c r="F147" s="182" t="s">
        <v>388</v>
      </c>
      <c r="I147" s="123"/>
      <c r="L147" s="28"/>
      <c r="M147" s="183"/>
      <c r="T147" s="55"/>
      <c r="AT147" s="13" t="s">
        <v>387</v>
      </c>
      <c r="AU147" s="13" t="s">
        <v>89</v>
      </c>
    </row>
    <row r="148" spans="2:65" s="1" customFormat="1" ht="16.5" customHeight="1">
      <c r="B148" s="122"/>
      <c r="C148" s="152" t="s">
        <v>147</v>
      </c>
      <c r="D148" s="152" t="s">
        <v>140</v>
      </c>
      <c r="E148" s="153" t="s">
        <v>159</v>
      </c>
      <c r="F148" s="154" t="s">
        <v>160</v>
      </c>
      <c r="G148" s="155" t="s">
        <v>157</v>
      </c>
      <c r="H148" s="156">
        <v>5.85</v>
      </c>
      <c r="I148" s="157"/>
      <c r="J148" s="158">
        <f>ROUND(I148*H148,2)</f>
        <v>0</v>
      </c>
      <c r="K148" s="159"/>
      <c r="L148" s="28"/>
      <c r="M148" s="160" t="s">
        <v>1</v>
      </c>
      <c r="N148" s="121" t="s">
        <v>40</v>
      </c>
      <c r="P148" s="161">
        <f>O148*H148</f>
        <v>0</v>
      </c>
      <c r="Q148" s="161">
        <v>0</v>
      </c>
      <c r="R148" s="161">
        <f>Q148*H148</f>
        <v>0</v>
      </c>
      <c r="S148" s="161">
        <v>0</v>
      </c>
      <c r="T148" s="162">
        <f>S148*H148</f>
        <v>0</v>
      </c>
      <c r="AR148" s="163" t="s">
        <v>144</v>
      </c>
      <c r="AT148" s="163" t="s">
        <v>140</v>
      </c>
      <c r="AU148" s="163" t="s">
        <v>89</v>
      </c>
      <c r="AY148" s="13" t="s">
        <v>138</v>
      </c>
      <c r="BE148" s="164">
        <f>IF(N148="základná",J148,0)</f>
        <v>0</v>
      </c>
      <c r="BF148" s="164">
        <f>IF(N148="znížená",J148,0)</f>
        <v>0</v>
      </c>
      <c r="BG148" s="164">
        <f>IF(N148="zákl. prenesená",J148,0)</f>
        <v>0</v>
      </c>
      <c r="BH148" s="164">
        <f>IF(N148="zníž. prenesená",J148,0)</f>
        <v>0</v>
      </c>
      <c r="BI148" s="164">
        <f>IF(N148="nulová",J148,0)</f>
        <v>0</v>
      </c>
      <c r="BJ148" s="13" t="s">
        <v>89</v>
      </c>
      <c r="BK148" s="164">
        <f>ROUND(I148*H148,2)</f>
        <v>0</v>
      </c>
      <c r="BL148" s="13" t="s">
        <v>144</v>
      </c>
      <c r="BM148" s="163" t="s">
        <v>150</v>
      </c>
    </row>
    <row r="149" spans="2:65" s="1" customFormat="1" ht="21.75" customHeight="1">
      <c r="B149" s="122"/>
      <c r="C149" s="152" t="s">
        <v>144</v>
      </c>
      <c r="D149" s="152" t="s">
        <v>140</v>
      </c>
      <c r="E149" s="153" t="s">
        <v>163</v>
      </c>
      <c r="F149" s="154" t="s">
        <v>164</v>
      </c>
      <c r="G149" s="155" t="s">
        <v>157</v>
      </c>
      <c r="H149" s="156">
        <v>1.68</v>
      </c>
      <c r="I149" s="157"/>
      <c r="J149" s="158">
        <f>ROUND(I149*H149,2)</f>
        <v>0</v>
      </c>
      <c r="K149" s="159"/>
      <c r="L149" s="28"/>
      <c r="M149" s="160" t="s">
        <v>1</v>
      </c>
      <c r="N149" s="121" t="s">
        <v>40</v>
      </c>
      <c r="P149" s="161">
        <f>O149*H149</f>
        <v>0</v>
      </c>
      <c r="Q149" s="161">
        <v>0</v>
      </c>
      <c r="R149" s="161">
        <f>Q149*H149</f>
        <v>0</v>
      </c>
      <c r="S149" s="161">
        <v>0</v>
      </c>
      <c r="T149" s="162">
        <f>S149*H149</f>
        <v>0</v>
      </c>
      <c r="AR149" s="163" t="s">
        <v>144</v>
      </c>
      <c r="AT149" s="163" t="s">
        <v>140</v>
      </c>
      <c r="AU149" s="163" t="s">
        <v>89</v>
      </c>
      <c r="AY149" s="13" t="s">
        <v>138</v>
      </c>
      <c r="BE149" s="164">
        <f>IF(N149="základná",J149,0)</f>
        <v>0</v>
      </c>
      <c r="BF149" s="164">
        <f>IF(N149="znížená",J149,0)</f>
        <v>0</v>
      </c>
      <c r="BG149" s="164">
        <f>IF(N149="zákl. prenesená",J149,0)</f>
        <v>0</v>
      </c>
      <c r="BH149" s="164">
        <f>IF(N149="zníž. prenesená",J149,0)</f>
        <v>0</v>
      </c>
      <c r="BI149" s="164">
        <f>IF(N149="nulová",J149,0)</f>
        <v>0</v>
      </c>
      <c r="BJ149" s="13" t="s">
        <v>89</v>
      </c>
      <c r="BK149" s="164">
        <f>ROUND(I149*H149,2)</f>
        <v>0</v>
      </c>
      <c r="BL149" s="13" t="s">
        <v>144</v>
      </c>
      <c r="BM149" s="163" t="s">
        <v>153</v>
      </c>
    </row>
    <row r="150" spans="2:65" s="1" customFormat="1" ht="38.4">
      <c r="B150" s="28"/>
      <c r="D150" s="181" t="s">
        <v>387</v>
      </c>
      <c r="F150" s="182" t="s">
        <v>389</v>
      </c>
      <c r="I150" s="123"/>
      <c r="L150" s="28"/>
      <c r="M150" s="183"/>
      <c r="T150" s="55"/>
      <c r="AT150" s="13" t="s">
        <v>387</v>
      </c>
      <c r="AU150" s="13" t="s">
        <v>89</v>
      </c>
    </row>
    <row r="151" spans="2:65" s="1" customFormat="1" ht="21.75" customHeight="1">
      <c r="B151" s="122"/>
      <c r="C151" s="152" t="s">
        <v>154</v>
      </c>
      <c r="D151" s="152" t="s">
        <v>140</v>
      </c>
      <c r="E151" s="153" t="s">
        <v>390</v>
      </c>
      <c r="F151" s="154" t="s">
        <v>391</v>
      </c>
      <c r="G151" s="155" t="s">
        <v>157</v>
      </c>
      <c r="H151" s="156">
        <v>1.68</v>
      </c>
      <c r="I151" s="157"/>
      <c r="J151" s="158">
        <f>ROUND(I151*H151,2)</f>
        <v>0</v>
      </c>
      <c r="K151" s="159"/>
      <c r="L151" s="28"/>
      <c r="M151" s="160" t="s">
        <v>1</v>
      </c>
      <c r="N151" s="121" t="s">
        <v>40</v>
      </c>
      <c r="P151" s="161">
        <f>O151*H151</f>
        <v>0</v>
      </c>
      <c r="Q151" s="161">
        <v>0</v>
      </c>
      <c r="R151" s="161">
        <f>Q151*H151</f>
        <v>0</v>
      </c>
      <c r="S151" s="161">
        <v>0</v>
      </c>
      <c r="T151" s="162">
        <f>S151*H151</f>
        <v>0</v>
      </c>
      <c r="AR151" s="163" t="s">
        <v>144</v>
      </c>
      <c r="AT151" s="163" t="s">
        <v>140</v>
      </c>
      <c r="AU151" s="163" t="s">
        <v>89</v>
      </c>
      <c r="AY151" s="13" t="s">
        <v>138</v>
      </c>
      <c r="BE151" s="164">
        <f>IF(N151="základná",J151,0)</f>
        <v>0</v>
      </c>
      <c r="BF151" s="164">
        <f>IF(N151="znížená",J151,0)</f>
        <v>0</v>
      </c>
      <c r="BG151" s="164">
        <f>IF(N151="zákl. prenesená",J151,0)</f>
        <v>0</v>
      </c>
      <c r="BH151" s="164">
        <f>IF(N151="zníž. prenesená",J151,0)</f>
        <v>0</v>
      </c>
      <c r="BI151" s="164">
        <f>IF(N151="nulová",J151,0)</f>
        <v>0</v>
      </c>
      <c r="BJ151" s="13" t="s">
        <v>89</v>
      </c>
      <c r="BK151" s="164">
        <f>ROUND(I151*H151,2)</f>
        <v>0</v>
      </c>
      <c r="BL151" s="13" t="s">
        <v>144</v>
      </c>
      <c r="BM151" s="163" t="s">
        <v>158</v>
      </c>
    </row>
    <row r="152" spans="2:65" s="1" customFormat="1" ht="21.75" customHeight="1">
      <c r="B152" s="122"/>
      <c r="C152" s="152" t="s">
        <v>150</v>
      </c>
      <c r="D152" s="152" t="s">
        <v>140</v>
      </c>
      <c r="E152" s="153" t="s">
        <v>392</v>
      </c>
      <c r="F152" s="154" t="s">
        <v>393</v>
      </c>
      <c r="G152" s="155" t="s">
        <v>157</v>
      </c>
      <c r="H152" s="156">
        <v>79.680000000000007</v>
      </c>
      <c r="I152" s="157"/>
      <c r="J152" s="158">
        <f>ROUND(I152*H152,2)</f>
        <v>0</v>
      </c>
      <c r="K152" s="159"/>
      <c r="L152" s="28"/>
      <c r="M152" s="160" t="s">
        <v>1</v>
      </c>
      <c r="N152" s="121" t="s">
        <v>40</v>
      </c>
      <c r="P152" s="161">
        <f>O152*H152</f>
        <v>0</v>
      </c>
      <c r="Q152" s="161">
        <v>0</v>
      </c>
      <c r="R152" s="161">
        <f>Q152*H152</f>
        <v>0</v>
      </c>
      <c r="S152" s="161">
        <v>0</v>
      </c>
      <c r="T152" s="162">
        <f>S152*H152</f>
        <v>0</v>
      </c>
      <c r="AR152" s="163" t="s">
        <v>144</v>
      </c>
      <c r="AT152" s="163" t="s">
        <v>140</v>
      </c>
      <c r="AU152" s="163" t="s">
        <v>89</v>
      </c>
      <c r="AY152" s="13" t="s">
        <v>138</v>
      </c>
      <c r="BE152" s="164">
        <f>IF(N152="základná",J152,0)</f>
        <v>0</v>
      </c>
      <c r="BF152" s="164">
        <f>IF(N152="znížená",J152,0)</f>
        <v>0</v>
      </c>
      <c r="BG152" s="164">
        <f>IF(N152="zákl. prenesená",J152,0)</f>
        <v>0</v>
      </c>
      <c r="BH152" s="164">
        <f>IF(N152="zníž. prenesená",J152,0)</f>
        <v>0</v>
      </c>
      <c r="BI152" s="164">
        <f>IF(N152="nulová",J152,0)</f>
        <v>0</v>
      </c>
      <c r="BJ152" s="13" t="s">
        <v>89</v>
      </c>
      <c r="BK152" s="164">
        <f>ROUND(I152*H152,2)</f>
        <v>0</v>
      </c>
      <c r="BL152" s="13" t="s">
        <v>144</v>
      </c>
      <c r="BM152" s="163" t="s">
        <v>161</v>
      </c>
    </row>
    <row r="153" spans="2:65" s="1" customFormat="1" ht="38.4">
      <c r="B153" s="28"/>
      <c r="D153" s="181" t="s">
        <v>387</v>
      </c>
      <c r="F153" s="182" t="s">
        <v>394</v>
      </c>
      <c r="I153" s="123"/>
      <c r="L153" s="28"/>
      <c r="M153" s="183"/>
      <c r="T153" s="55"/>
      <c r="AT153" s="13" t="s">
        <v>387</v>
      </c>
      <c r="AU153" s="13" t="s">
        <v>89</v>
      </c>
    </row>
    <row r="154" spans="2:65" s="1" customFormat="1" ht="21.75" customHeight="1">
      <c r="B154" s="122"/>
      <c r="C154" s="152" t="s">
        <v>162</v>
      </c>
      <c r="D154" s="152" t="s">
        <v>140</v>
      </c>
      <c r="E154" s="153" t="s">
        <v>395</v>
      </c>
      <c r="F154" s="154" t="s">
        <v>396</v>
      </c>
      <c r="G154" s="155" t="s">
        <v>157</v>
      </c>
      <c r="H154" s="156">
        <v>79.680000000000007</v>
      </c>
      <c r="I154" s="157"/>
      <c r="J154" s="158">
        <f>ROUND(I154*H154,2)</f>
        <v>0</v>
      </c>
      <c r="K154" s="159"/>
      <c r="L154" s="28"/>
      <c r="M154" s="160" t="s">
        <v>1</v>
      </c>
      <c r="N154" s="121" t="s">
        <v>40</v>
      </c>
      <c r="P154" s="161">
        <f>O154*H154</f>
        <v>0</v>
      </c>
      <c r="Q154" s="161">
        <v>0</v>
      </c>
      <c r="R154" s="161">
        <f>Q154*H154</f>
        <v>0</v>
      </c>
      <c r="S154" s="161">
        <v>0</v>
      </c>
      <c r="T154" s="162">
        <f>S154*H154</f>
        <v>0</v>
      </c>
      <c r="AR154" s="163" t="s">
        <v>144</v>
      </c>
      <c r="AT154" s="163" t="s">
        <v>140</v>
      </c>
      <c r="AU154" s="163" t="s">
        <v>89</v>
      </c>
      <c r="AY154" s="13" t="s">
        <v>138</v>
      </c>
      <c r="BE154" s="164">
        <f>IF(N154="základná",J154,0)</f>
        <v>0</v>
      </c>
      <c r="BF154" s="164">
        <f>IF(N154="znížená",J154,0)</f>
        <v>0</v>
      </c>
      <c r="BG154" s="164">
        <f>IF(N154="zákl. prenesená",J154,0)</f>
        <v>0</v>
      </c>
      <c r="BH154" s="164">
        <f>IF(N154="zníž. prenesená",J154,0)</f>
        <v>0</v>
      </c>
      <c r="BI154" s="164">
        <f>IF(N154="nulová",J154,0)</f>
        <v>0</v>
      </c>
      <c r="BJ154" s="13" t="s">
        <v>89</v>
      </c>
      <c r="BK154" s="164">
        <f>ROUND(I154*H154,2)</f>
        <v>0</v>
      </c>
      <c r="BL154" s="13" t="s">
        <v>144</v>
      </c>
      <c r="BM154" s="163" t="s">
        <v>165</v>
      </c>
    </row>
    <row r="155" spans="2:65" s="1" customFormat="1" ht="21.75" customHeight="1">
      <c r="B155" s="122"/>
      <c r="C155" s="152" t="s">
        <v>153</v>
      </c>
      <c r="D155" s="152" t="s">
        <v>140</v>
      </c>
      <c r="E155" s="153" t="s">
        <v>397</v>
      </c>
      <c r="F155" s="154" t="s">
        <v>398</v>
      </c>
      <c r="G155" s="155" t="s">
        <v>143</v>
      </c>
      <c r="H155" s="156">
        <v>42</v>
      </c>
      <c r="I155" s="157"/>
      <c r="J155" s="158">
        <f>ROUND(I155*H155,2)</f>
        <v>0</v>
      </c>
      <c r="K155" s="159"/>
      <c r="L155" s="28"/>
      <c r="M155" s="160" t="s">
        <v>1</v>
      </c>
      <c r="N155" s="121" t="s">
        <v>40</v>
      </c>
      <c r="P155" s="161">
        <f>O155*H155</f>
        <v>0</v>
      </c>
      <c r="Q155" s="161">
        <v>2.5000000000000001E-4</v>
      </c>
      <c r="R155" s="161">
        <f>Q155*H155</f>
        <v>1.0500000000000001E-2</v>
      </c>
      <c r="S155" s="161">
        <v>0</v>
      </c>
      <c r="T155" s="162">
        <f>S155*H155</f>
        <v>0</v>
      </c>
      <c r="AR155" s="163" t="s">
        <v>144</v>
      </c>
      <c r="AT155" s="163" t="s">
        <v>140</v>
      </c>
      <c r="AU155" s="163" t="s">
        <v>89</v>
      </c>
      <c r="AY155" s="13" t="s">
        <v>138</v>
      </c>
      <c r="BE155" s="164">
        <f>IF(N155="základná",J155,0)</f>
        <v>0</v>
      </c>
      <c r="BF155" s="164">
        <f>IF(N155="znížená",J155,0)</f>
        <v>0</v>
      </c>
      <c r="BG155" s="164">
        <f>IF(N155="zákl. prenesená",J155,0)</f>
        <v>0</v>
      </c>
      <c r="BH155" s="164">
        <f>IF(N155="zníž. prenesená",J155,0)</f>
        <v>0</v>
      </c>
      <c r="BI155" s="164">
        <f>IF(N155="nulová",J155,0)</f>
        <v>0</v>
      </c>
      <c r="BJ155" s="13" t="s">
        <v>89</v>
      </c>
      <c r="BK155" s="164">
        <f>ROUND(I155*H155,2)</f>
        <v>0</v>
      </c>
      <c r="BL155" s="13" t="s">
        <v>144</v>
      </c>
      <c r="BM155" s="163" t="s">
        <v>168</v>
      </c>
    </row>
    <row r="156" spans="2:65" s="1" customFormat="1" ht="19.2">
      <c r="B156" s="28"/>
      <c r="D156" s="181" t="s">
        <v>387</v>
      </c>
      <c r="F156" s="182" t="s">
        <v>399</v>
      </c>
      <c r="I156" s="123"/>
      <c r="L156" s="28"/>
      <c r="M156" s="183"/>
      <c r="T156" s="55"/>
      <c r="AT156" s="13" t="s">
        <v>387</v>
      </c>
      <c r="AU156" s="13" t="s">
        <v>89</v>
      </c>
    </row>
    <row r="157" spans="2:65" s="1" customFormat="1" ht="21.75" customHeight="1">
      <c r="B157" s="122"/>
      <c r="C157" s="152" t="s">
        <v>169</v>
      </c>
      <c r="D157" s="152" t="s">
        <v>140</v>
      </c>
      <c r="E157" s="153" t="s">
        <v>400</v>
      </c>
      <c r="F157" s="154" t="s">
        <v>401</v>
      </c>
      <c r="G157" s="155" t="s">
        <v>143</v>
      </c>
      <c r="H157" s="156">
        <v>42</v>
      </c>
      <c r="I157" s="157"/>
      <c r="J157" s="158">
        <f>ROUND(I157*H157,2)</f>
        <v>0</v>
      </c>
      <c r="K157" s="159"/>
      <c r="L157" s="28"/>
      <c r="M157" s="160" t="s">
        <v>1</v>
      </c>
      <c r="N157" s="121" t="s">
        <v>40</v>
      </c>
      <c r="P157" s="161">
        <f>O157*H157</f>
        <v>0</v>
      </c>
      <c r="Q157" s="161">
        <v>0</v>
      </c>
      <c r="R157" s="161">
        <f>Q157*H157</f>
        <v>0</v>
      </c>
      <c r="S157" s="161">
        <v>0</v>
      </c>
      <c r="T157" s="162">
        <f>S157*H157</f>
        <v>0</v>
      </c>
      <c r="AR157" s="163" t="s">
        <v>144</v>
      </c>
      <c r="AT157" s="163" t="s">
        <v>140</v>
      </c>
      <c r="AU157" s="163" t="s">
        <v>89</v>
      </c>
      <c r="AY157" s="13" t="s">
        <v>138</v>
      </c>
      <c r="BE157" s="164">
        <f>IF(N157="základná",J157,0)</f>
        <v>0</v>
      </c>
      <c r="BF157" s="164">
        <f>IF(N157="znížená",J157,0)</f>
        <v>0</v>
      </c>
      <c r="BG157" s="164">
        <f>IF(N157="zákl. prenesená",J157,0)</f>
        <v>0</v>
      </c>
      <c r="BH157" s="164">
        <f>IF(N157="zníž. prenesená",J157,0)</f>
        <v>0</v>
      </c>
      <c r="BI157" s="164">
        <f>IF(N157="nulová",J157,0)</f>
        <v>0</v>
      </c>
      <c r="BJ157" s="13" t="s">
        <v>89</v>
      </c>
      <c r="BK157" s="164">
        <f>ROUND(I157*H157,2)</f>
        <v>0</v>
      </c>
      <c r="BL157" s="13" t="s">
        <v>144</v>
      </c>
      <c r="BM157" s="163" t="s">
        <v>172</v>
      </c>
    </row>
    <row r="158" spans="2:65" s="1" customFormat="1" ht="24.15" customHeight="1">
      <c r="B158" s="122"/>
      <c r="C158" s="152" t="s">
        <v>158</v>
      </c>
      <c r="D158" s="152" t="s">
        <v>140</v>
      </c>
      <c r="E158" s="153" t="s">
        <v>402</v>
      </c>
      <c r="F158" s="154" t="s">
        <v>403</v>
      </c>
      <c r="G158" s="155" t="s">
        <v>157</v>
      </c>
      <c r="H158" s="156">
        <v>0.48</v>
      </c>
      <c r="I158" s="157"/>
      <c r="J158" s="158">
        <f>ROUND(I158*H158,2)</f>
        <v>0</v>
      </c>
      <c r="K158" s="159"/>
      <c r="L158" s="28"/>
      <c r="M158" s="160" t="s">
        <v>1</v>
      </c>
      <c r="N158" s="121" t="s">
        <v>40</v>
      </c>
      <c r="P158" s="161">
        <f>O158*H158</f>
        <v>0</v>
      </c>
      <c r="Q158" s="161">
        <v>4.4999999999999999E-4</v>
      </c>
      <c r="R158" s="161">
        <f>Q158*H158</f>
        <v>2.1599999999999999E-4</v>
      </c>
      <c r="S158" s="161">
        <v>0</v>
      </c>
      <c r="T158" s="162">
        <f>S158*H158</f>
        <v>0</v>
      </c>
      <c r="AR158" s="163" t="s">
        <v>144</v>
      </c>
      <c r="AT158" s="163" t="s">
        <v>140</v>
      </c>
      <c r="AU158" s="163" t="s">
        <v>89</v>
      </c>
      <c r="AY158" s="13" t="s">
        <v>138</v>
      </c>
      <c r="BE158" s="164">
        <f>IF(N158="základná",J158,0)</f>
        <v>0</v>
      </c>
      <c r="BF158" s="164">
        <f>IF(N158="znížená",J158,0)</f>
        <v>0</v>
      </c>
      <c r="BG158" s="164">
        <f>IF(N158="zákl. prenesená",J158,0)</f>
        <v>0</v>
      </c>
      <c r="BH158" s="164">
        <f>IF(N158="zníž. prenesená",J158,0)</f>
        <v>0</v>
      </c>
      <c r="BI158" s="164">
        <f>IF(N158="nulová",J158,0)</f>
        <v>0</v>
      </c>
      <c r="BJ158" s="13" t="s">
        <v>89</v>
      </c>
      <c r="BK158" s="164">
        <f>ROUND(I158*H158,2)</f>
        <v>0</v>
      </c>
      <c r="BL158" s="13" t="s">
        <v>144</v>
      </c>
      <c r="BM158" s="163" t="s">
        <v>175</v>
      </c>
    </row>
    <row r="159" spans="2:65" s="1" customFormat="1" ht="24.15" customHeight="1">
      <c r="B159" s="122"/>
      <c r="C159" s="152" t="s">
        <v>176</v>
      </c>
      <c r="D159" s="152" t="s">
        <v>140</v>
      </c>
      <c r="E159" s="153" t="s">
        <v>404</v>
      </c>
      <c r="F159" s="154" t="s">
        <v>405</v>
      </c>
      <c r="G159" s="155" t="s">
        <v>157</v>
      </c>
      <c r="H159" s="156">
        <v>0.48</v>
      </c>
      <c r="I159" s="157"/>
      <c r="J159" s="158">
        <f>ROUND(I159*H159,2)</f>
        <v>0</v>
      </c>
      <c r="K159" s="159"/>
      <c r="L159" s="28"/>
      <c r="M159" s="160" t="s">
        <v>1</v>
      </c>
      <c r="N159" s="121" t="s">
        <v>40</v>
      </c>
      <c r="P159" s="161">
        <f>O159*H159</f>
        <v>0</v>
      </c>
      <c r="Q159" s="161">
        <v>0</v>
      </c>
      <c r="R159" s="161">
        <f>Q159*H159</f>
        <v>0</v>
      </c>
      <c r="S159" s="161">
        <v>0</v>
      </c>
      <c r="T159" s="162">
        <f>S159*H159</f>
        <v>0</v>
      </c>
      <c r="AR159" s="163" t="s">
        <v>144</v>
      </c>
      <c r="AT159" s="163" t="s">
        <v>140</v>
      </c>
      <c r="AU159" s="163" t="s">
        <v>89</v>
      </c>
      <c r="AY159" s="13" t="s">
        <v>138</v>
      </c>
      <c r="BE159" s="164">
        <f>IF(N159="základná",J159,0)</f>
        <v>0</v>
      </c>
      <c r="BF159" s="164">
        <f>IF(N159="znížená",J159,0)</f>
        <v>0</v>
      </c>
      <c r="BG159" s="164">
        <f>IF(N159="zákl. prenesená",J159,0)</f>
        <v>0</v>
      </c>
      <c r="BH159" s="164">
        <f>IF(N159="zníž. prenesená",J159,0)</f>
        <v>0</v>
      </c>
      <c r="BI159" s="164">
        <f>IF(N159="nulová",J159,0)</f>
        <v>0</v>
      </c>
      <c r="BJ159" s="13" t="s">
        <v>89</v>
      </c>
      <c r="BK159" s="164">
        <f>ROUND(I159*H159,2)</f>
        <v>0</v>
      </c>
      <c r="BL159" s="13" t="s">
        <v>144</v>
      </c>
      <c r="BM159" s="163" t="s">
        <v>179</v>
      </c>
    </row>
    <row r="160" spans="2:65" s="1" customFormat="1" ht="24.15" customHeight="1">
      <c r="B160" s="122"/>
      <c r="C160" s="152" t="s">
        <v>161</v>
      </c>
      <c r="D160" s="152" t="s">
        <v>140</v>
      </c>
      <c r="E160" s="153" t="s">
        <v>406</v>
      </c>
      <c r="F160" s="154" t="s">
        <v>407</v>
      </c>
      <c r="G160" s="155" t="s">
        <v>157</v>
      </c>
      <c r="H160" s="156">
        <v>79.680000000000007</v>
      </c>
      <c r="I160" s="157"/>
      <c r="J160" s="158">
        <f>ROUND(I160*H160,2)</f>
        <v>0</v>
      </c>
      <c r="K160" s="159"/>
      <c r="L160" s="28"/>
      <c r="M160" s="160" t="s">
        <v>1</v>
      </c>
      <c r="N160" s="121" t="s">
        <v>40</v>
      </c>
      <c r="P160" s="161">
        <f>O160*H160</f>
        <v>0</v>
      </c>
      <c r="Q160" s="161">
        <v>0</v>
      </c>
      <c r="R160" s="161">
        <f>Q160*H160</f>
        <v>0</v>
      </c>
      <c r="S160" s="161">
        <v>0</v>
      </c>
      <c r="T160" s="162">
        <f>S160*H160</f>
        <v>0</v>
      </c>
      <c r="AR160" s="163" t="s">
        <v>144</v>
      </c>
      <c r="AT160" s="163" t="s">
        <v>140</v>
      </c>
      <c r="AU160" s="163" t="s">
        <v>89</v>
      </c>
      <c r="AY160" s="13" t="s">
        <v>138</v>
      </c>
      <c r="BE160" s="164">
        <f>IF(N160="základná",J160,0)</f>
        <v>0</v>
      </c>
      <c r="BF160" s="164">
        <f>IF(N160="znížená",J160,0)</f>
        <v>0</v>
      </c>
      <c r="BG160" s="164">
        <f>IF(N160="zákl. prenesená",J160,0)</f>
        <v>0</v>
      </c>
      <c r="BH160" s="164">
        <f>IF(N160="zníž. prenesená",J160,0)</f>
        <v>0</v>
      </c>
      <c r="BI160" s="164">
        <f>IF(N160="nulová",J160,0)</f>
        <v>0</v>
      </c>
      <c r="BJ160" s="13" t="s">
        <v>89</v>
      </c>
      <c r="BK160" s="164">
        <f>ROUND(I160*H160,2)</f>
        <v>0</v>
      </c>
      <c r="BL160" s="13" t="s">
        <v>144</v>
      </c>
      <c r="BM160" s="163" t="s">
        <v>183</v>
      </c>
    </row>
    <row r="161" spans="2:65" s="1" customFormat="1" ht="21.75" customHeight="1">
      <c r="B161" s="122"/>
      <c r="C161" s="152" t="s">
        <v>184</v>
      </c>
      <c r="D161" s="152" t="s">
        <v>140</v>
      </c>
      <c r="E161" s="153" t="s">
        <v>408</v>
      </c>
      <c r="F161" s="154" t="s">
        <v>409</v>
      </c>
      <c r="G161" s="155" t="s">
        <v>157</v>
      </c>
      <c r="H161" s="156">
        <v>87.21</v>
      </c>
      <c r="I161" s="157"/>
      <c r="J161" s="158">
        <f>ROUND(I161*H161,2)</f>
        <v>0</v>
      </c>
      <c r="K161" s="159"/>
      <c r="L161" s="28"/>
      <c r="M161" s="160" t="s">
        <v>1</v>
      </c>
      <c r="N161" s="121" t="s">
        <v>40</v>
      </c>
      <c r="P161" s="161">
        <f>O161*H161</f>
        <v>0</v>
      </c>
      <c r="Q161" s="161">
        <v>0</v>
      </c>
      <c r="R161" s="161">
        <f>Q161*H161</f>
        <v>0</v>
      </c>
      <c r="S161" s="161">
        <v>0</v>
      </c>
      <c r="T161" s="162">
        <f>S161*H161</f>
        <v>0</v>
      </c>
      <c r="AR161" s="163" t="s">
        <v>144</v>
      </c>
      <c r="AT161" s="163" t="s">
        <v>140</v>
      </c>
      <c r="AU161" s="163" t="s">
        <v>89</v>
      </c>
      <c r="AY161" s="13" t="s">
        <v>138</v>
      </c>
      <c r="BE161" s="164">
        <f>IF(N161="základná",J161,0)</f>
        <v>0</v>
      </c>
      <c r="BF161" s="164">
        <f>IF(N161="znížená",J161,0)</f>
        <v>0</v>
      </c>
      <c r="BG161" s="164">
        <f>IF(N161="zákl. prenesená",J161,0)</f>
        <v>0</v>
      </c>
      <c r="BH161" s="164">
        <f>IF(N161="zníž. prenesená",J161,0)</f>
        <v>0</v>
      </c>
      <c r="BI161" s="164">
        <f>IF(N161="nulová",J161,0)</f>
        <v>0</v>
      </c>
      <c r="BJ161" s="13" t="s">
        <v>89</v>
      </c>
      <c r="BK161" s="164">
        <f>ROUND(I161*H161,2)</f>
        <v>0</v>
      </c>
      <c r="BL161" s="13" t="s">
        <v>144</v>
      </c>
      <c r="BM161" s="163" t="s">
        <v>187</v>
      </c>
    </row>
    <row r="162" spans="2:65" s="1" customFormat="1" ht="48">
      <c r="B162" s="28"/>
      <c r="D162" s="181" t="s">
        <v>387</v>
      </c>
      <c r="F162" s="182" t="s">
        <v>410</v>
      </c>
      <c r="I162" s="123"/>
      <c r="L162" s="28"/>
      <c r="M162" s="183"/>
      <c r="T162" s="55"/>
      <c r="AT162" s="13" t="s">
        <v>387</v>
      </c>
      <c r="AU162" s="13" t="s">
        <v>89</v>
      </c>
    </row>
    <row r="163" spans="2:65" s="1" customFormat="1" ht="16.5" customHeight="1">
      <c r="B163" s="122"/>
      <c r="C163" s="152" t="s">
        <v>165</v>
      </c>
      <c r="D163" s="152" t="s">
        <v>140</v>
      </c>
      <c r="E163" s="153" t="s">
        <v>411</v>
      </c>
      <c r="F163" s="154" t="s">
        <v>412</v>
      </c>
      <c r="G163" s="155" t="s">
        <v>157</v>
      </c>
      <c r="H163" s="156">
        <v>87.21</v>
      </c>
      <c r="I163" s="157"/>
      <c r="J163" s="158">
        <f t="shared" ref="J163:J168" si="5">ROUND(I163*H163,2)</f>
        <v>0</v>
      </c>
      <c r="K163" s="159"/>
      <c r="L163" s="28"/>
      <c r="M163" s="160" t="s">
        <v>1</v>
      </c>
      <c r="N163" s="121" t="s">
        <v>40</v>
      </c>
      <c r="P163" s="161">
        <f t="shared" ref="P163:P168" si="6">O163*H163</f>
        <v>0</v>
      </c>
      <c r="Q163" s="161">
        <v>0</v>
      </c>
      <c r="R163" s="161">
        <f t="shared" ref="R163:R168" si="7">Q163*H163</f>
        <v>0</v>
      </c>
      <c r="S163" s="161">
        <v>0</v>
      </c>
      <c r="T163" s="162">
        <f t="shared" ref="T163:T168" si="8">S163*H163</f>
        <v>0</v>
      </c>
      <c r="AR163" s="163" t="s">
        <v>144</v>
      </c>
      <c r="AT163" s="163" t="s">
        <v>140</v>
      </c>
      <c r="AU163" s="163" t="s">
        <v>89</v>
      </c>
      <c r="AY163" s="13" t="s">
        <v>138</v>
      </c>
      <c r="BE163" s="164">
        <f t="shared" ref="BE163:BE168" si="9">IF(N163="základná",J163,0)</f>
        <v>0</v>
      </c>
      <c r="BF163" s="164">
        <f t="shared" ref="BF163:BF168" si="10">IF(N163="znížená",J163,0)</f>
        <v>0</v>
      </c>
      <c r="BG163" s="164">
        <f t="shared" ref="BG163:BG168" si="11">IF(N163="zákl. prenesená",J163,0)</f>
        <v>0</v>
      </c>
      <c r="BH163" s="164">
        <f t="shared" ref="BH163:BH168" si="12">IF(N163="zníž. prenesená",J163,0)</f>
        <v>0</v>
      </c>
      <c r="BI163" s="164">
        <f t="shared" ref="BI163:BI168" si="13">IF(N163="nulová",J163,0)</f>
        <v>0</v>
      </c>
      <c r="BJ163" s="13" t="s">
        <v>89</v>
      </c>
      <c r="BK163" s="164">
        <f t="shared" ref="BK163:BK168" si="14">ROUND(I163*H163,2)</f>
        <v>0</v>
      </c>
      <c r="BL163" s="13" t="s">
        <v>144</v>
      </c>
      <c r="BM163" s="163" t="s">
        <v>191</v>
      </c>
    </row>
    <row r="164" spans="2:65" s="1" customFormat="1" ht="24.15" customHeight="1">
      <c r="B164" s="122"/>
      <c r="C164" s="152" t="s">
        <v>192</v>
      </c>
      <c r="D164" s="152" t="s">
        <v>140</v>
      </c>
      <c r="E164" s="153" t="s">
        <v>413</v>
      </c>
      <c r="F164" s="154" t="s">
        <v>414</v>
      </c>
      <c r="G164" s="155" t="s">
        <v>157</v>
      </c>
      <c r="H164" s="156">
        <v>108.39</v>
      </c>
      <c r="I164" s="157"/>
      <c r="J164" s="158">
        <f t="shared" si="5"/>
        <v>0</v>
      </c>
      <c r="K164" s="159"/>
      <c r="L164" s="28"/>
      <c r="M164" s="160" t="s">
        <v>1</v>
      </c>
      <c r="N164" s="121" t="s">
        <v>40</v>
      </c>
      <c r="P164" s="161">
        <f t="shared" si="6"/>
        <v>0</v>
      </c>
      <c r="Q164" s="161">
        <v>0</v>
      </c>
      <c r="R164" s="161">
        <f t="shared" si="7"/>
        <v>0</v>
      </c>
      <c r="S164" s="161">
        <v>0</v>
      </c>
      <c r="T164" s="162">
        <f t="shared" si="8"/>
        <v>0</v>
      </c>
      <c r="AR164" s="163" t="s">
        <v>144</v>
      </c>
      <c r="AT164" s="163" t="s">
        <v>140</v>
      </c>
      <c r="AU164" s="163" t="s">
        <v>89</v>
      </c>
      <c r="AY164" s="13" t="s">
        <v>138</v>
      </c>
      <c r="BE164" s="164">
        <f t="shared" si="9"/>
        <v>0</v>
      </c>
      <c r="BF164" s="164">
        <f t="shared" si="10"/>
        <v>0</v>
      </c>
      <c r="BG164" s="164">
        <f t="shared" si="11"/>
        <v>0</v>
      </c>
      <c r="BH164" s="164">
        <f t="shared" si="12"/>
        <v>0</v>
      </c>
      <c r="BI164" s="164">
        <f t="shared" si="13"/>
        <v>0</v>
      </c>
      <c r="BJ164" s="13" t="s">
        <v>89</v>
      </c>
      <c r="BK164" s="164">
        <f t="shared" si="14"/>
        <v>0</v>
      </c>
      <c r="BL164" s="13" t="s">
        <v>144</v>
      </c>
      <c r="BM164" s="163" t="s">
        <v>195</v>
      </c>
    </row>
    <row r="165" spans="2:65" s="1" customFormat="1" ht="16.5" customHeight="1">
      <c r="B165" s="122"/>
      <c r="C165" s="152" t="s">
        <v>168</v>
      </c>
      <c r="D165" s="152" t="s">
        <v>140</v>
      </c>
      <c r="E165" s="153" t="s">
        <v>415</v>
      </c>
      <c r="F165" s="154" t="s">
        <v>416</v>
      </c>
      <c r="G165" s="155" t="s">
        <v>157</v>
      </c>
      <c r="H165" s="156">
        <v>87.21</v>
      </c>
      <c r="I165" s="157"/>
      <c r="J165" s="158">
        <f t="shared" si="5"/>
        <v>0</v>
      </c>
      <c r="K165" s="159"/>
      <c r="L165" s="28"/>
      <c r="M165" s="160" t="s">
        <v>1</v>
      </c>
      <c r="N165" s="121" t="s">
        <v>40</v>
      </c>
      <c r="P165" s="161">
        <f t="shared" si="6"/>
        <v>0</v>
      </c>
      <c r="Q165" s="161">
        <v>0</v>
      </c>
      <c r="R165" s="161">
        <f t="shared" si="7"/>
        <v>0</v>
      </c>
      <c r="S165" s="161">
        <v>0</v>
      </c>
      <c r="T165" s="162">
        <f t="shared" si="8"/>
        <v>0</v>
      </c>
      <c r="AR165" s="163" t="s">
        <v>144</v>
      </c>
      <c r="AT165" s="163" t="s">
        <v>140</v>
      </c>
      <c r="AU165" s="163" t="s">
        <v>89</v>
      </c>
      <c r="AY165" s="13" t="s">
        <v>138</v>
      </c>
      <c r="BE165" s="164">
        <f t="shared" si="9"/>
        <v>0</v>
      </c>
      <c r="BF165" s="164">
        <f t="shared" si="10"/>
        <v>0</v>
      </c>
      <c r="BG165" s="164">
        <f t="shared" si="11"/>
        <v>0</v>
      </c>
      <c r="BH165" s="164">
        <f t="shared" si="12"/>
        <v>0</v>
      </c>
      <c r="BI165" s="164">
        <f t="shared" si="13"/>
        <v>0</v>
      </c>
      <c r="BJ165" s="13" t="s">
        <v>89</v>
      </c>
      <c r="BK165" s="164">
        <f t="shared" si="14"/>
        <v>0</v>
      </c>
      <c r="BL165" s="13" t="s">
        <v>144</v>
      </c>
      <c r="BM165" s="163" t="s">
        <v>198</v>
      </c>
    </row>
    <row r="166" spans="2:65" s="1" customFormat="1" ht="21.75" customHeight="1">
      <c r="B166" s="122"/>
      <c r="C166" s="152" t="s">
        <v>199</v>
      </c>
      <c r="D166" s="152" t="s">
        <v>140</v>
      </c>
      <c r="E166" s="153" t="s">
        <v>177</v>
      </c>
      <c r="F166" s="154" t="s">
        <v>178</v>
      </c>
      <c r="G166" s="155" t="s">
        <v>143</v>
      </c>
      <c r="H166" s="156">
        <v>110</v>
      </c>
      <c r="I166" s="157"/>
      <c r="J166" s="158">
        <f t="shared" si="5"/>
        <v>0</v>
      </c>
      <c r="K166" s="159"/>
      <c r="L166" s="28"/>
      <c r="M166" s="160" t="s">
        <v>1</v>
      </c>
      <c r="N166" s="121" t="s">
        <v>40</v>
      </c>
      <c r="P166" s="161">
        <f t="shared" si="6"/>
        <v>0</v>
      </c>
      <c r="Q166" s="161">
        <v>0</v>
      </c>
      <c r="R166" s="161">
        <f t="shared" si="7"/>
        <v>0</v>
      </c>
      <c r="S166" s="161">
        <v>0</v>
      </c>
      <c r="T166" s="162">
        <f t="shared" si="8"/>
        <v>0</v>
      </c>
      <c r="AR166" s="163" t="s">
        <v>144</v>
      </c>
      <c r="AT166" s="163" t="s">
        <v>140</v>
      </c>
      <c r="AU166" s="163" t="s">
        <v>89</v>
      </c>
      <c r="AY166" s="13" t="s">
        <v>138</v>
      </c>
      <c r="BE166" s="164">
        <f t="shared" si="9"/>
        <v>0</v>
      </c>
      <c r="BF166" s="164">
        <f t="shared" si="10"/>
        <v>0</v>
      </c>
      <c r="BG166" s="164">
        <f t="shared" si="11"/>
        <v>0</v>
      </c>
      <c r="BH166" s="164">
        <f t="shared" si="12"/>
        <v>0</v>
      </c>
      <c r="BI166" s="164">
        <f t="shared" si="13"/>
        <v>0</v>
      </c>
      <c r="BJ166" s="13" t="s">
        <v>89</v>
      </c>
      <c r="BK166" s="164">
        <f t="shared" si="14"/>
        <v>0</v>
      </c>
      <c r="BL166" s="13" t="s">
        <v>144</v>
      </c>
      <c r="BM166" s="163" t="s">
        <v>202</v>
      </c>
    </row>
    <row r="167" spans="2:65" s="1" customFormat="1" ht="24.15" customHeight="1">
      <c r="B167" s="122"/>
      <c r="C167" s="152" t="s">
        <v>172</v>
      </c>
      <c r="D167" s="152" t="s">
        <v>140</v>
      </c>
      <c r="E167" s="153" t="s">
        <v>417</v>
      </c>
      <c r="F167" s="154" t="s">
        <v>418</v>
      </c>
      <c r="G167" s="155" t="s">
        <v>143</v>
      </c>
      <c r="H167" s="156">
        <v>131.30000000000001</v>
      </c>
      <c r="I167" s="157"/>
      <c r="J167" s="158">
        <f t="shared" si="5"/>
        <v>0</v>
      </c>
      <c r="K167" s="159"/>
      <c r="L167" s="28"/>
      <c r="M167" s="160" t="s">
        <v>1</v>
      </c>
      <c r="N167" s="121" t="s">
        <v>40</v>
      </c>
      <c r="P167" s="161">
        <f t="shared" si="6"/>
        <v>0</v>
      </c>
      <c r="Q167" s="161">
        <v>0</v>
      </c>
      <c r="R167" s="161">
        <f t="shared" si="7"/>
        <v>0</v>
      </c>
      <c r="S167" s="161">
        <v>0</v>
      </c>
      <c r="T167" s="162">
        <f t="shared" si="8"/>
        <v>0</v>
      </c>
      <c r="AR167" s="163" t="s">
        <v>144</v>
      </c>
      <c r="AT167" s="163" t="s">
        <v>140</v>
      </c>
      <c r="AU167" s="163" t="s">
        <v>89</v>
      </c>
      <c r="AY167" s="13" t="s">
        <v>138</v>
      </c>
      <c r="BE167" s="164">
        <f t="shared" si="9"/>
        <v>0</v>
      </c>
      <c r="BF167" s="164">
        <f t="shared" si="10"/>
        <v>0</v>
      </c>
      <c r="BG167" s="164">
        <f t="shared" si="11"/>
        <v>0</v>
      </c>
      <c r="BH167" s="164">
        <f t="shared" si="12"/>
        <v>0</v>
      </c>
      <c r="BI167" s="164">
        <f t="shared" si="13"/>
        <v>0</v>
      </c>
      <c r="BJ167" s="13" t="s">
        <v>89</v>
      </c>
      <c r="BK167" s="164">
        <f t="shared" si="14"/>
        <v>0</v>
      </c>
      <c r="BL167" s="13" t="s">
        <v>144</v>
      </c>
      <c r="BM167" s="163" t="s">
        <v>207</v>
      </c>
    </row>
    <row r="168" spans="2:65" s="1" customFormat="1" ht="24.15" customHeight="1">
      <c r="B168" s="122"/>
      <c r="C168" s="152" t="s">
        <v>209</v>
      </c>
      <c r="D168" s="152" t="s">
        <v>140</v>
      </c>
      <c r="E168" s="153" t="s">
        <v>419</v>
      </c>
      <c r="F168" s="154" t="s">
        <v>420</v>
      </c>
      <c r="G168" s="155" t="s">
        <v>143</v>
      </c>
      <c r="H168" s="156">
        <v>131.30000000000001</v>
      </c>
      <c r="I168" s="157"/>
      <c r="J168" s="158">
        <f t="shared" si="5"/>
        <v>0</v>
      </c>
      <c r="K168" s="159"/>
      <c r="L168" s="28"/>
      <c r="M168" s="160" t="s">
        <v>1</v>
      </c>
      <c r="N168" s="121" t="s">
        <v>40</v>
      </c>
      <c r="P168" s="161">
        <f t="shared" si="6"/>
        <v>0</v>
      </c>
      <c r="Q168" s="161">
        <v>0</v>
      </c>
      <c r="R168" s="161">
        <f t="shared" si="7"/>
        <v>0</v>
      </c>
      <c r="S168" s="161">
        <v>0</v>
      </c>
      <c r="T168" s="162">
        <f t="shared" si="8"/>
        <v>0</v>
      </c>
      <c r="AR168" s="163" t="s">
        <v>144</v>
      </c>
      <c r="AT168" s="163" t="s">
        <v>140</v>
      </c>
      <c r="AU168" s="163" t="s">
        <v>89</v>
      </c>
      <c r="AY168" s="13" t="s">
        <v>138</v>
      </c>
      <c r="BE168" s="164">
        <f t="shared" si="9"/>
        <v>0</v>
      </c>
      <c r="BF168" s="164">
        <f t="shared" si="10"/>
        <v>0</v>
      </c>
      <c r="BG168" s="164">
        <f t="shared" si="11"/>
        <v>0</v>
      </c>
      <c r="BH168" s="164">
        <f t="shared" si="12"/>
        <v>0</v>
      </c>
      <c r="BI168" s="164">
        <f t="shared" si="13"/>
        <v>0</v>
      </c>
      <c r="BJ168" s="13" t="s">
        <v>89</v>
      </c>
      <c r="BK168" s="164">
        <f t="shared" si="14"/>
        <v>0</v>
      </c>
      <c r="BL168" s="13" t="s">
        <v>144</v>
      </c>
      <c r="BM168" s="163" t="s">
        <v>212</v>
      </c>
    </row>
    <row r="169" spans="2:65" s="11" customFormat="1" ht="22.8" customHeight="1">
      <c r="B169" s="140"/>
      <c r="D169" s="141" t="s">
        <v>73</v>
      </c>
      <c r="E169" s="150" t="s">
        <v>89</v>
      </c>
      <c r="F169" s="150" t="s">
        <v>180</v>
      </c>
      <c r="I169" s="143"/>
      <c r="J169" s="151">
        <f>BK169</f>
        <v>0</v>
      </c>
      <c r="L169" s="140"/>
      <c r="M169" s="145"/>
      <c r="P169" s="146">
        <f>SUM(P170:P182)</f>
        <v>0</v>
      </c>
      <c r="R169" s="146">
        <f>SUM(R170:R182)</f>
        <v>225.83388816999999</v>
      </c>
      <c r="T169" s="147">
        <f>SUM(T170:T182)</f>
        <v>0</v>
      </c>
      <c r="AR169" s="141" t="s">
        <v>81</v>
      </c>
      <c r="AT169" s="148" t="s">
        <v>73</v>
      </c>
      <c r="AU169" s="148" t="s">
        <v>81</v>
      </c>
      <c r="AY169" s="141" t="s">
        <v>138</v>
      </c>
      <c r="BK169" s="149">
        <f>SUM(BK170:BK182)</f>
        <v>0</v>
      </c>
    </row>
    <row r="170" spans="2:65" s="1" customFormat="1" ht="16.5" customHeight="1">
      <c r="B170" s="122"/>
      <c r="C170" s="152" t="s">
        <v>175</v>
      </c>
      <c r="D170" s="152" t="s">
        <v>140</v>
      </c>
      <c r="E170" s="153" t="s">
        <v>421</v>
      </c>
      <c r="F170" s="154" t="s">
        <v>422</v>
      </c>
      <c r="G170" s="155" t="s">
        <v>157</v>
      </c>
      <c r="H170" s="156">
        <v>86.25</v>
      </c>
      <c r="I170" s="157"/>
      <c r="J170" s="158">
        <f>ROUND(I170*H170,2)</f>
        <v>0</v>
      </c>
      <c r="K170" s="159"/>
      <c r="L170" s="28"/>
      <c r="M170" s="160" t="s">
        <v>1</v>
      </c>
      <c r="N170" s="121" t="s">
        <v>40</v>
      </c>
      <c r="P170" s="161">
        <f>O170*H170</f>
        <v>0</v>
      </c>
      <c r="Q170" s="161">
        <v>2.5171199999999998</v>
      </c>
      <c r="R170" s="161">
        <f>Q170*H170</f>
        <v>217.10159999999999</v>
      </c>
      <c r="S170" s="161">
        <v>0</v>
      </c>
      <c r="T170" s="162">
        <f>S170*H170</f>
        <v>0</v>
      </c>
      <c r="AR170" s="163" t="s">
        <v>144</v>
      </c>
      <c r="AT170" s="163" t="s">
        <v>140</v>
      </c>
      <c r="AU170" s="163" t="s">
        <v>89</v>
      </c>
      <c r="AY170" s="13" t="s">
        <v>138</v>
      </c>
      <c r="BE170" s="164">
        <f>IF(N170="základná",J170,0)</f>
        <v>0</v>
      </c>
      <c r="BF170" s="164">
        <f>IF(N170="znížená",J170,0)</f>
        <v>0</v>
      </c>
      <c r="BG170" s="164">
        <f>IF(N170="zákl. prenesená",J170,0)</f>
        <v>0</v>
      </c>
      <c r="BH170" s="164">
        <f>IF(N170="zníž. prenesená",J170,0)</f>
        <v>0</v>
      </c>
      <c r="BI170" s="164">
        <f>IF(N170="nulová",J170,0)</f>
        <v>0</v>
      </c>
      <c r="BJ170" s="13" t="s">
        <v>89</v>
      </c>
      <c r="BK170" s="164">
        <f>ROUND(I170*H170,2)</f>
        <v>0</v>
      </c>
      <c r="BL170" s="13" t="s">
        <v>144</v>
      </c>
      <c r="BM170" s="163" t="s">
        <v>215</v>
      </c>
    </row>
    <row r="171" spans="2:65" s="1" customFormat="1" ht="67.2">
      <c r="B171" s="28"/>
      <c r="D171" s="181" t="s">
        <v>387</v>
      </c>
      <c r="F171" s="182" t="s">
        <v>423</v>
      </c>
      <c r="I171" s="123"/>
      <c r="L171" s="28"/>
      <c r="M171" s="183"/>
      <c r="T171" s="55"/>
      <c r="AT171" s="13" t="s">
        <v>387</v>
      </c>
      <c r="AU171" s="13" t="s">
        <v>89</v>
      </c>
    </row>
    <row r="172" spans="2:65" s="1" customFormat="1" ht="16.5" customHeight="1">
      <c r="B172" s="122"/>
      <c r="C172" s="152" t="s">
        <v>216</v>
      </c>
      <c r="D172" s="152" t="s">
        <v>140</v>
      </c>
      <c r="E172" s="153" t="s">
        <v>424</v>
      </c>
      <c r="F172" s="154" t="s">
        <v>425</v>
      </c>
      <c r="G172" s="155" t="s">
        <v>251</v>
      </c>
      <c r="H172" s="156">
        <v>4</v>
      </c>
      <c r="I172" s="157"/>
      <c r="J172" s="158">
        <f>ROUND(I172*H172,2)</f>
        <v>0</v>
      </c>
      <c r="K172" s="159"/>
      <c r="L172" s="28"/>
      <c r="M172" s="160" t="s">
        <v>1</v>
      </c>
      <c r="N172" s="121" t="s">
        <v>40</v>
      </c>
      <c r="P172" s="161">
        <f>O172*H172</f>
        <v>0</v>
      </c>
      <c r="Q172" s="161">
        <v>1.6320000000000001E-2</v>
      </c>
      <c r="R172" s="161">
        <f>Q172*H172</f>
        <v>6.5280000000000005E-2</v>
      </c>
      <c r="S172" s="161">
        <v>0</v>
      </c>
      <c r="T172" s="162">
        <f>S172*H172</f>
        <v>0</v>
      </c>
      <c r="AR172" s="163" t="s">
        <v>144</v>
      </c>
      <c r="AT172" s="163" t="s">
        <v>140</v>
      </c>
      <c r="AU172" s="163" t="s">
        <v>89</v>
      </c>
      <c r="AY172" s="13" t="s">
        <v>138</v>
      </c>
      <c r="BE172" s="164">
        <f>IF(N172="základná",J172,0)</f>
        <v>0</v>
      </c>
      <c r="BF172" s="164">
        <f>IF(N172="znížená",J172,0)</f>
        <v>0</v>
      </c>
      <c r="BG172" s="164">
        <f>IF(N172="zákl. prenesená",J172,0)</f>
        <v>0</v>
      </c>
      <c r="BH172" s="164">
        <f>IF(N172="zníž. prenesená",J172,0)</f>
        <v>0</v>
      </c>
      <c r="BI172" s="164">
        <f>IF(N172="nulová",J172,0)</f>
        <v>0</v>
      </c>
      <c r="BJ172" s="13" t="s">
        <v>89</v>
      </c>
      <c r="BK172" s="164">
        <f>ROUND(I172*H172,2)</f>
        <v>0</v>
      </c>
      <c r="BL172" s="13" t="s">
        <v>144</v>
      </c>
      <c r="BM172" s="163" t="s">
        <v>219</v>
      </c>
    </row>
    <row r="173" spans="2:65" s="1" customFormat="1" ht="24.15" customHeight="1">
      <c r="B173" s="122"/>
      <c r="C173" s="152" t="s">
        <v>179</v>
      </c>
      <c r="D173" s="152" t="s">
        <v>140</v>
      </c>
      <c r="E173" s="153" t="s">
        <v>426</v>
      </c>
      <c r="F173" s="154" t="s">
        <v>427</v>
      </c>
      <c r="G173" s="155" t="s">
        <v>190</v>
      </c>
      <c r="H173" s="156">
        <v>3.45</v>
      </c>
      <c r="I173" s="157"/>
      <c r="J173" s="158">
        <f>ROUND(I173*H173,2)</f>
        <v>0</v>
      </c>
      <c r="K173" s="159"/>
      <c r="L173" s="28"/>
      <c r="M173" s="160" t="s">
        <v>1</v>
      </c>
      <c r="N173" s="121" t="s">
        <v>40</v>
      </c>
      <c r="P173" s="161">
        <f>O173*H173</f>
        <v>0</v>
      </c>
      <c r="Q173" s="161">
        <v>1.0515600000000001</v>
      </c>
      <c r="R173" s="161">
        <f>Q173*H173</f>
        <v>3.6278820000000005</v>
      </c>
      <c r="S173" s="161">
        <v>0</v>
      </c>
      <c r="T173" s="162">
        <f>S173*H173</f>
        <v>0</v>
      </c>
      <c r="AR173" s="163" t="s">
        <v>144</v>
      </c>
      <c r="AT173" s="163" t="s">
        <v>140</v>
      </c>
      <c r="AU173" s="163" t="s">
        <v>89</v>
      </c>
      <c r="AY173" s="13" t="s">
        <v>138</v>
      </c>
      <c r="BE173" s="164">
        <f>IF(N173="základná",J173,0)</f>
        <v>0</v>
      </c>
      <c r="BF173" s="164">
        <f>IF(N173="znížená",J173,0)</f>
        <v>0</v>
      </c>
      <c r="BG173" s="164">
        <f>IF(N173="zákl. prenesená",J173,0)</f>
        <v>0</v>
      </c>
      <c r="BH173" s="164">
        <f>IF(N173="zníž. prenesená",J173,0)</f>
        <v>0</v>
      </c>
      <c r="BI173" s="164">
        <f>IF(N173="nulová",J173,0)</f>
        <v>0</v>
      </c>
      <c r="BJ173" s="13" t="s">
        <v>89</v>
      </c>
      <c r="BK173" s="164">
        <f>ROUND(I173*H173,2)</f>
        <v>0</v>
      </c>
      <c r="BL173" s="13" t="s">
        <v>144</v>
      </c>
      <c r="BM173" s="163" t="s">
        <v>222</v>
      </c>
    </row>
    <row r="174" spans="2:65" s="1" customFormat="1" ht="24.15" customHeight="1">
      <c r="B174" s="122"/>
      <c r="C174" s="152" t="s">
        <v>7</v>
      </c>
      <c r="D174" s="152" t="s">
        <v>140</v>
      </c>
      <c r="E174" s="153" t="s">
        <v>428</v>
      </c>
      <c r="F174" s="154" t="s">
        <v>429</v>
      </c>
      <c r="G174" s="155" t="s">
        <v>190</v>
      </c>
      <c r="H174" s="156">
        <v>0.02</v>
      </c>
      <c r="I174" s="157"/>
      <c r="J174" s="158">
        <f>ROUND(I174*H174,2)</f>
        <v>0</v>
      </c>
      <c r="K174" s="159"/>
      <c r="L174" s="28"/>
      <c r="M174" s="160" t="s">
        <v>1</v>
      </c>
      <c r="N174" s="121" t="s">
        <v>40</v>
      </c>
      <c r="P174" s="161">
        <f>O174*H174</f>
        <v>0</v>
      </c>
      <c r="Q174" s="161">
        <v>1.1339600000000001</v>
      </c>
      <c r="R174" s="161">
        <f>Q174*H174</f>
        <v>2.2679200000000004E-2</v>
      </c>
      <c r="S174" s="161">
        <v>0</v>
      </c>
      <c r="T174" s="162">
        <f>S174*H174</f>
        <v>0</v>
      </c>
      <c r="AR174" s="163" t="s">
        <v>144</v>
      </c>
      <c r="AT174" s="163" t="s">
        <v>140</v>
      </c>
      <c r="AU174" s="163" t="s">
        <v>89</v>
      </c>
      <c r="AY174" s="13" t="s">
        <v>138</v>
      </c>
      <c r="BE174" s="164">
        <f>IF(N174="základná",J174,0)</f>
        <v>0</v>
      </c>
      <c r="BF174" s="164">
        <f>IF(N174="znížená",J174,0)</f>
        <v>0</v>
      </c>
      <c r="BG174" s="164">
        <f>IF(N174="zákl. prenesená",J174,0)</f>
        <v>0</v>
      </c>
      <c r="BH174" s="164">
        <f>IF(N174="zníž. prenesená",J174,0)</f>
        <v>0</v>
      </c>
      <c r="BI174" s="164">
        <f>IF(N174="nulová",J174,0)</f>
        <v>0</v>
      </c>
      <c r="BJ174" s="13" t="s">
        <v>89</v>
      </c>
      <c r="BK174" s="164">
        <f>ROUND(I174*H174,2)</f>
        <v>0</v>
      </c>
      <c r="BL174" s="13" t="s">
        <v>144</v>
      </c>
      <c r="BM174" s="163" t="s">
        <v>225</v>
      </c>
    </row>
    <row r="175" spans="2:65" s="1" customFormat="1" ht="16.5" customHeight="1">
      <c r="B175" s="122"/>
      <c r="C175" s="152" t="s">
        <v>183</v>
      </c>
      <c r="D175" s="152" t="s">
        <v>140</v>
      </c>
      <c r="E175" s="153" t="s">
        <v>181</v>
      </c>
      <c r="F175" s="154" t="s">
        <v>182</v>
      </c>
      <c r="G175" s="155" t="s">
        <v>157</v>
      </c>
      <c r="H175" s="156">
        <v>0.19500000000000001</v>
      </c>
      <c r="I175" s="157"/>
      <c r="J175" s="158">
        <f>ROUND(I175*H175,2)</f>
        <v>0</v>
      </c>
      <c r="K175" s="159"/>
      <c r="L175" s="28"/>
      <c r="M175" s="160" t="s">
        <v>1</v>
      </c>
      <c r="N175" s="121" t="s">
        <v>40</v>
      </c>
      <c r="P175" s="161">
        <f>O175*H175</f>
        <v>0</v>
      </c>
      <c r="Q175" s="161">
        <v>1.93971</v>
      </c>
      <c r="R175" s="161">
        <f>Q175*H175</f>
        <v>0.37824345000000004</v>
      </c>
      <c r="S175" s="161">
        <v>0</v>
      </c>
      <c r="T175" s="162">
        <f>S175*H175</f>
        <v>0</v>
      </c>
      <c r="AR175" s="163" t="s">
        <v>144</v>
      </c>
      <c r="AT175" s="163" t="s">
        <v>140</v>
      </c>
      <c r="AU175" s="163" t="s">
        <v>89</v>
      </c>
      <c r="AY175" s="13" t="s">
        <v>138</v>
      </c>
      <c r="BE175" s="164">
        <f>IF(N175="základná",J175,0)</f>
        <v>0</v>
      </c>
      <c r="BF175" s="164">
        <f>IF(N175="znížená",J175,0)</f>
        <v>0</v>
      </c>
      <c r="BG175" s="164">
        <f>IF(N175="zákl. prenesená",J175,0)</f>
        <v>0</v>
      </c>
      <c r="BH175" s="164">
        <f>IF(N175="zníž. prenesená",J175,0)</f>
        <v>0</v>
      </c>
      <c r="BI175" s="164">
        <f>IF(N175="nulová",J175,0)</f>
        <v>0</v>
      </c>
      <c r="BJ175" s="13" t="s">
        <v>89</v>
      </c>
      <c r="BK175" s="164">
        <f>ROUND(I175*H175,2)</f>
        <v>0</v>
      </c>
      <c r="BL175" s="13" t="s">
        <v>144</v>
      </c>
      <c r="BM175" s="163" t="s">
        <v>228</v>
      </c>
    </row>
    <row r="176" spans="2:65" s="1" customFormat="1" ht="38.4">
      <c r="B176" s="28"/>
      <c r="D176" s="181" t="s">
        <v>387</v>
      </c>
      <c r="F176" s="182" t="s">
        <v>430</v>
      </c>
      <c r="I176" s="123"/>
      <c r="L176" s="28"/>
      <c r="M176" s="183"/>
      <c r="T176" s="55"/>
      <c r="AT176" s="13" t="s">
        <v>387</v>
      </c>
      <c r="AU176" s="13" t="s">
        <v>89</v>
      </c>
    </row>
    <row r="177" spans="2:65" s="1" customFormat="1" ht="24.15" customHeight="1">
      <c r="B177" s="122"/>
      <c r="C177" s="152" t="s">
        <v>229</v>
      </c>
      <c r="D177" s="152" t="s">
        <v>140</v>
      </c>
      <c r="E177" s="153" t="s">
        <v>431</v>
      </c>
      <c r="F177" s="154" t="s">
        <v>432</v>
      </c>
      <c r="G177" s="155" t="s">
        <v>157</v>
      </c>
      <c r="H177" s="156">
        <v>1.8</v>
      </c>
      <c r="I177" s="157"/>
      <c r="J177" s="158">
        <f>ROUND(I177*H177,2)</f>
        <v>0</v>
      </c>
      <c r="K177" s="159"/>
      <c r="L177" s="28"/>
      <c r="M177" s="160" t="s">
        <v>1</v>
      </c>
      <c r="N177" s="121" t="s">
        <v>40</v>
      </c>
      <c r="P177" s="161">
        <f>O177*H177</f>
        <v>0</v>
      </c>
      <c r="Q177" s="161">
        <v>2.4468000000000001</v>
      </c>
      <c r="R177" s="161">
        <f>Q177*H177</f>
        <v>4.4042400000000006</v>
      </c>
      <c r="S177" s="161">
        <v>0</v>
      </c>
      <c r="T177" s="162">
        <f>S177*H177</f>
        <v>0</v>
      </c>
      <c r="AR177" s="163" t="s">
        <v>144</v>
      </c>
      <c r="AT177" s="163" t="s">
        <v>140</v>
      </c>
      <c r="AU177" s="163" t="s">
        <v>89</v>
      </c>
      <c r="AY177" s="13" t="s">
        <v>138</v>
      </c>
      <c r="BE177" s="164">
        <f>IF(N177="základná",J177,0)</f>
        <v>0</v>
      </c>
      <c r="BF177" s="164">
        <f>IF(N177="znížená",J177,0)</f>
        <v>0</v>
      </c>
      <c r="BG177" s="164">
        <f>IF(N177="zákl. prenesená",J177,0)</f>
        <v>0</v>
      </c>
      <c r="BH177" s="164">
        <f>IF(N177="zníž. prenesená",J177,0)</f>
        <v>0</v>
      </c>
      <c r="BI177" s="164">
        <f>IF(N177="nulová",J177,0)</f>
        <v>0</v>
      </c>
      <c r="BJ177" s="13" t="s">
        <v>89</v>
      </c>
      <c r="BK177" s="164">
        <f>ROUND(I177*H177,2)</f>
        <v>0</v>
      </c>
      <c r="BL177" s="13" t="s">
        <v>144</v>
      </c>
      <c r="BM177" s="163" t="s">
        <v>232</v>
      </c>
    </row>
    <row r="178" spans="2:65" s="1" customFormat="1" ht="38.4">
      <c r="B178" s="28"/>
      <c r="D178" s="181" t="s">
        <v>387</v>
      </c>
      <c r="F178" s="182" t="s">
        <v>433</v>
      </c>
      <c r="I178" s="123"/>
      <c r="L178" s="28"/>
      <c r="M178" s="183"/>
      <c r="T178" s="55"/>
      <c r="AT178" s="13" t="s">
        <v>387</v>
      </c>
      <c r="AU178" s="13" t="s">
        <v>89</v>
      </c>
    </row>
    <row r="179" spans="2:65" s="1" customFormat="1" ht="16.5" customHeight="1">
      <c r="B179" s="122"/>
      <c r="C179" s="152" t="s">
        <v>187</v>
      </c>
      <c r="D179" s="152" t="s">
        <v>140</v>
      </c>
      <c r="E179" s="153" t="s">
        <v>434</v>
      </c>
      <c r="F179" s="154" t="s">
        <v>435</v>
      </c>
      <c r="G179" s="155" t="s">
        <v>143</v>
      </c>
      <c r="H179" s="156">
        <v>54.3</v>
      </c>
      <c r="I179" s="157"/>
      <c r="J179" s="158">
        <f>ROUND(I179*H179,2)</f>
        <v>0</v>
      </c>
      <c r="K179" s="159"/>
      <c r="L179" s="28"/>
      <c r="M179" s="160" t="s">
        <v>1</v>
      </c>
      <c r="N179" s="121" t="s">
        <v>40</v>
      </c>
      <c r="P179" s="161">
        <f>O179*H179</f>
        <v>0</v>
      </c>
      <c r="Q179" s="161">
        <v>2.8999999999999998E-3</v>
      </c>
      <c r="R179" s="161">
        <f>Q179*H179</f>
        <v>0.15746999999999997</v>
      </c>
      <c r="S179" s="161">
        <v>0</v>
      </c>
      <c r="T179" s="162">
        <f>S179*H179</f>
        <v>0</v>
      </c>
      <c r="AR179" s="163" t="s">
        <v>144</v>
      </c>
      <c r="AT179" s="163" t="s">
        <v>140</v>
      </c>
      <c r="AU179" s="163" t="s">
        <v>89</v>
      </c>
      <c r="AY179" s="13" t="s">
        <v>138</v>
      </c>
      <c r="BE179" s="164">
        <f>IF(N179="základná",J179,0)</f>
        <v>0</v>
      </c>
      <c r="BF179" s="164">
        <f>IF(N179="znížená",J179,0)</f>
        <v>0</v>
      </c>
      <c r="BG179" s="164">
        <f>IF(N179="zákl. prenesená",J179,0)</f>
        <v>0</v>
      </c>
      <c r="BH179" s="164">
        <f>IF(N179="zníž. prenesená",J179,0)</f>
        <v>0</v>
      </c>
      <c r="BI179" s="164">
        <f>IF(N179="nulová",J179,0)</f>
        <v>0</v>
      </c>
      <c r="BJ179" s="13" t="s">
        <v>89</v>
      </c>
      <c r="BK179" s="164">
        <f>ROUND(I179*H179,2)</f>
        <v>0</v>
      </c>
      <c r="BL179" s="13" t="s">
        <v>144</v>
      </c>
      <c r="BM179" s="163" t="s">
        <v>235</v>
      </c>
    </row>
    <row r="180" spans="2:65" s="1" customFormat="1" ht="19.2">
      <c r="B180" s="28"/>
      <c r="D180" s="181" t="s">
        <v>387</v>
      </c>
      <c r="F180" s="182" t="s">
        <v>436</v>
      </c>
      <c r="I180" s="123"/>
      <c r="L180" s="28"/>
      <c r="M180" s="183"/>
      <c r="T180" s="55"/>
      <c r="AT180" s="13" t="s">
        <v>387</v>
      </c>
      <c r="AU180" s="13" t="s">
        <v>89</v>
      </c>
    </row>
    <row r="181" spans="2:65" s="1" customFormat="1" ht="16.5" customHeight="1">
      <c r="B181" s="122"/>
      <c r="C181" s="152" t="s">
        <v>236</v>
      </c>
      <c r="D181" s="152" t="s">
        <v>140</v>
      </c>
      <c r="E181" s="153" t="s">
        <v>437</v>
      </c>
      <c r="F181" s="154" t="s">
        <v>438</v>
      </c>
      <c r="G181" s="155" t="s">
        <v>143</v>
      </c>
      <c r="H181" s="156">
        <v>54.3</v>
      </c>
      <c r="I181" s="157"/>
      <c r="J181" s="158">
        <f>ROUND(I181*H181,2)</f>
        <v>0</v>
      </c>
      <c r="K181" s="159"/>
      <c r="L181" s="28"/>
      <c r="M181" s="160" t="s">
        <v>1</v>
      </c>
      <c r="N181" s="121" t="s">
        <v>40</v>
      </c>
      <c r="P181" s="161">
        <f>O181*H181</f>
        <v>0</v>
      </c>
      <c r="Q181" s="161">
        <v>0</v>
      </c>
      <c r="R181" s="161">
        <f>Q181*H181</f>
        <v>0</v>
      </c>
      <c r="S181" s="161">
        <v>0</v>
      </c>
      <c r="T181" s="162">
        <f>S181*H181</f>
        <v>0</v>
      </c>
      <c r="AR181" s="163" t="s">
        <v>144</v>
      </c>
      <c r="AT181" s="163" t="s">
        <v>140</v>
      </c>
      <c r="AU181" s="163" t="s">
        <v>89</v>
      </c>
      <c r="AY181" s="13" t="s">
        <v>138</v>
      </c>
      <c r="BE181" s="164">
        <f>IF(N181="základná",J181,0)</f>
        <v>0</v>
      </c>
      <c r="BF181" s="164">
        <f>IF(N181="znížená",J181,0)</f>
        <v>0</v>
      </c>
      <c r="BG181" s="164">
        <f>IF(N181="zákl. prenesená",J181,0)</f>
        <v>0</v>
      </c>
      <c r="BH181" s="164">
        <f>IF(N181="zníž. prenesená",J181,0)</f>
        <v>0</v>
      </c>
      <c r="BI181" s="164">
        <f>IF(N181="nulová",J181,0)</f>
        <v>0</v>
      </c>
      <c r="BJ181" s="13" t="s">
        <v>89</v>
      </c>
      <c r="BK181" s="164">
        <f>ROUND(I181*H181,2)</f>
        <v>0</v>
      </c>
      <c r="BL181" s="13" t="s">
        <v>144</v>
      </c>
      <c r="BM181" s="163" t="s">
        <v>239</v>
      </c>
    </row>
    <row r="182" spans="2:65" s="1" customFormat="1" ht="16.5" customHeight="1">
      <c r="B182" s="122"/>
      <c r="C182" s="152" t="s">
        <v>191</v>
      </c>
      <c r="D182" s="152" t="s">
        <v>140</v>
      </c>
      <c r="E182" s="153" t="s">
        <v>439</v>
      </c>
      <c r="F182" s="154" t="s">
        <v>440</v>
      </c>
      <c r="G182" s="155" t="s">
        <v>190</v>
      </c>
      <c r="H182" s="156">
        <v>7.1999999999999995E-2</v>
      </c>
      <c r="I182" s="157"/>
      <c r="J182" s="158">
        <f>ROUND(I182*H182,2)</f>
        <v>0</v>
      </c>
      <c r="K182" s="159"/>
      <c r="L182" s="28"/>
      <c r="M182" s="160" t="s">
        <v>1</v>
      </c>
      <c r="N182" s="121" t="s">
        <v>40</v>
      </c>
      <c r="P182" s="161">
        <f>O182*H182</f>
        <v>0</v>
      </c>
      <c r="Q182" s="161">
        <v>1.0624100000000001</v>
      </c>
      <c r="R182" s="161">
        <f>Q182*H182</f>
        <v>7.6493519999999995E-2</v>
      </c>
      <c r="S182" s="161">
        <v>0</v>
      </c>
      <c r="T182" s="162">
        <f>S182*H182</f>
        <v>0</v>
      </c>
      <c r="AR182" s="163" t="s">
        <v>144</v>
      </c>
      <c r="AT182" s="163" t="s">
        <v>140</v>
      </c>
      <c r="AU182" s="163" t="s">
        <v>89</v>
      </c>
      <c r="AY182" s="13" t="s">
        <v>138</v>
      </c>
      <c r="BE182" s="164">
        <f>IF(N182="základná",J182,0)</f>
        <v>0</v>
      </c>
      <c r="BF182" s="164">
        <f>IF(N182="znížená",J182,0)</f>
        <v>0</v>
      </c>
      <c r="BG182" s="164">
        <f>IF(N182="zákl. prenesená",J182,0)</f>
        <v>0</v>
      </c>
      <c r="BH182" s="164">
        <f>IF(N182="zníž. prenesená",J182,0)</f>
        <v>0</v>
      </c>
      <c r="BI182" s="164">
        <f>IF(N182="nulová",J182,0)</f>
        <v>0</v>
      </c>
      <c r="BJ182" s="13" t="s">
        <v>89</v>
      </c>
      <c r="BK182" s="164">
        <f>ROUND(I182*H182,2)</f>
        <v>0</v>
      </c>
      <c r="BL182" s="13" t="s">
        <v>144</v>
      </c>
      <c r="BM182" s="163" t="s">
        <v>242</v>
      </c>
    </row>
    <row r="183" spans="2:65" s="11" customFormat="1" ht="22.8" customHeight="1">
      <c r="B183" s="140"/>
      <c r="D183" s="141" t="s">
        <v>73</v>
      </c>
      <c r="E183" s="150" t="s">
        <v>147</v>
      </c>
      <c r="F183" s="150" t="s">
        <v>203</v>
      </c>
      <c r="I183" s="143"/>
      <c r="J183" s="151">
        <f>BK183</f>
        <v>0</v>
      </c>
      <c r="L183" s="140"/>
      <c r="M183" s="145"/>
      <c r="P183" s="146">
        <f>SUM(P184:P188)</f>
        <v>0</v>
      </c>
      <c r="R183" s="146">
        <f>SUM(R184:R188)</f>
        <v>13.7869724</v>
      </c>
      <c r="T183" s="147">
        <f>SUM(T184:T188)</f>
        <v>0</v>
      </c>
      <c r="AR183" s="141" t="s">
        <v>81</v>
      </c>
      <c r="AT183" s="148" t="s">
        <v>73</v>
      </c>
      <c r="AU183" s="148" t="s">
        <v>81</v>
      </c>
      <c r="AY183" s="141" t="s">
        <v>138</v>
      </c>
      <c r="BK183" s="149">
        <f>SUM(BK184:BK188)</f>
        <v>0</v>
      </c>
    </row>
    <row r="184" spans="2:65" s="1" customFormat="1" ht="24.15" customHeight="1">
      <c r="B184" s="122"/>
      <c r="C184" s="152" t="s">
        <v>243</v>
      </c>
      <c r="D184" s="152" t="s">
        <v>140</v>
      </c>
      <c r="E184" s="153" t="s">
        <v>441</v>
      </c>
      <c r="F184" s="154" t="s">
        <v>442</v>
      </c>
      <c r="G184" s="155" t="s">
        <v>157</v>
      </c>
      <c r="H184" s="156">
        <v>7.59</v>
      </c>
      <c r="I184" s="157"/>
      <c r="J184" s="158">
        <f>ROUND(I184*H184,2)</f>
        <v>0</v>
      </c>
      <c r="K184" s="159"/>
      <c r="L184" s="28"/>
      <c r="M184" s="160" t="s">
        <v>1</v>
      </c>
      <c r="N184" s="121" t="s">
        <v>40</v>
      </c>
      <c r="P184" s="161">
        <f>O184*H184</f>
        <v>0</v>
      </c>
      <c r="Q184" s="161">
        <v>1.7723599999999999</v>
      </c>
      <c r="R184" s="161">
        <f>Q184*H184</f>
        <v>13.452212399999999</v>
      </c>
      <c r="S184" s="161">
        <v>0</v>
      </c>
      <c r="T184" s="162">
        <f>S184*H184</f>
        <v>0</v>
      </c>
      <c r="AR184" s="163" t="s">
        <v>144</v>
      </c>
      <c r="AT184" s="163" t="s">
        <v>140</v>
      </c>
      <c r="AU184" s="163" t="s">
        <v>89</v>
      </c>
      <c r="AY184" s="13" t="s">
        <v>138</v>
      </c>
      <c r="BE184" s="164">
        <f>IF(N184="základná",J184,0)</f>
        <v>0</v>
      </c>
      <c r="BF184" s="164">
        <f>IF(N184="znížená",J184,0)</f>
        <v>0</v>
      </c>
      <c r="BG184" s="164">
        <f>IF(N184="zákl. prenesená",J184,0)</f>
        <v>0</v>
      </c>
      <c r="BH184" s="164">
        <f>IF(N184="zníž. prenesená",J184,0)</f>
        <v>0</v>
      </c>
      <c r="BI184" s="164">
        <f>IF(N184="nulová",J184,0)</f>
        <v>0</v>
      </c>
      <c r="BJ184" s="13" t="s">
        <v>89</v>
      </c>
      <c r="BK184" s="164">
        <f>ROUND(I184*H184,2)</f>
        <v>0</v>
      </c>
      <c r="BL184" s="13" t="s">
        <v>144</v>
      </c>
      <c r="BM184" s="163" t="s">
        <v>247</v>
      </c>
    </row>
    <row r="185" spans="2:65" s="1" customFormat="1" ht="16.5" customHeight="1">
      <c r="B185" s="122"/>
      <c r="C185" s="165" t="s">
        <v>195</v>
      </c>
      <c r="D185" s="165" t="s">
        <v>244</v>
      </c>
      <c r="E185" s="166" t="s">
        <v>443</v>
      </c>
      <c r="F185" s="167" t="s">
        <v>444</v>
      </c>
      <c r="G185" s="168" t="s">
        <v>143</v>
      </c>
      <c r="H185" s="169">
        <v>57.5</v>
      </c>
      <c r="I185" s="170"/>
      <c r="J185" s="171">
        <f>ROUND(I185*H185,2)</f>
        <v>0</v>
      </c>
      <c r="K185" s="172"/>
      <c r="L185" s="173"/>
      <c r="M185" s="174" t="s">
        <v>1</v>
      </c>
      <c r="N185" s="175" t="s">
        <v>40</v>
      </c>
      <c r="P185" s="161">
        <f>O185*H185</f>
        <v>0</v>
      </c>
      <c r="Q185" s="161">
        <v>2E-3</v>
      </c>
      <c r="R185" s="161">
        <f>Q185*H185</f>
        <v>0.115</v>
      </c>
      <c r="S185" s="161">
        <v>0</v>
      </c>
      <c r="T185" s="162">
        <f>S185*H185</f>
        <v>0</v>
      </c>
      <c r="AR185" s="163" t="s">
        <v>153</v>
      </c>
      <c r="AT185" s="163" t="s">
        <v>244</v>
      </c>
      <c r="AU185" s="163" t="s">
        <v>89</v>
      </c>
      <c r="AY185" s="13" t="s">
        <v>138</v>
      </c>
      <c r="BE185" s="164">
        <f>IF(N185="základná",J185,0)</f>
        <v>0</v>
      </c>
      <c r="BF185" s="164">
        <f>IF(N185="znížená",J185,0)</f>
        <v>0</v>
      </c>
      <c r="BG185" s="164">
        <f>IF(N185="zákl. prenesená",J185,0)</f>
        <v>0</v>
      </c>
      <c r="BH185" s="164">
        <f>IF(N185="zníž. prenesená",J185,0)</f>
        <v>0</v>
      </c>
      <c r="BI185" s="164">
        <f>IF(N185="nulová",J185,0)</f>
        <v>0</v>
      </c>
      <c r="BJ185" s="13" t="s">
        <v>89</v>
      </c>
      <c r="BK185" s="164">
        <f>ROUND(I185*H185,2)</f>
        <v>0</v>
      </c>
      <c r="BL185" s="13" t="s">
        <v>144</v>
      </c>
      <c r="BM185" s="163" t="s">
        <v>252</v>
      </c>
    </row>
    <row r="186" spans="2:65" s="1" customFormat="1" ht="19.2">
      <c r="B186" s="28"/>
      <c r="D186" s="181" t="s">
        <v>387</v>
      </c>
      <c r="F186" s="182" t="s">
        <v>445</v>
      </c>
      <c r="I186" s="123"/>
      <c r="L186" s="28"/>
      <c r="M186" s="183"/>
      <c r="T186" s="55"/>
      <c r="AT186" s="13" t="s">
        <v>387</v>
      </c>
      <c r="AU186" s="13" t="s">
        <v>89</v>
      </c>
    </row>
    <row r="187" spans="2:65" s="1" customFormat="1" ht="16.5" customHeight="1">
      <c r="B187" s="122"/>
      <c r="C187" s="152" t="s">
        <v>253</v>
      </c>
      <c r="D187" s="152" t="s">
        <v>140</v>
      </c>
      <c r="E187" s="153" t="s">
        <v>204</v>
      </c>
      <c r="F187" s="154" t="s">
        <v>205</v>
      </c>
      <c r="G187" s="155" t="s">
        <v>206</v>
      </c>
      <c r="H187" s="156">
        <v>67</v>
      </c>
      <c r="I187" s="157"/>
      <c r="J187" s="158">
        <f>ROUND(I187*H187,2)</f>
        <v>0</v>
      </c>
      <c r="K187" s="159"/>
      <c r="L187" s="28"/>
      <c r="M187" s="160" t="s">
        <v>1</v>
      </c>
      <c r="N187" s="121" t="s">
        <v>40</v>
      </c>
      <c r="P187" s="161">
        <f>O187*H187</f>
        <v>0</v>
      </c>
      <c r="Q187" s="161">
        <v>3.2799999999999999E-3</v>
      </c>
      <c r="R187" s="161">
        <f>Q187*H187</f>
        <v>0.21975999999999998</v>
      </c>
      <c r="S187" s="161">
        <v>0</v>
      </c>
      <c r="T187" s="162">
        <f>S187*H187</f>
        <v>0</v>
      </c>
      <c r="AR187" s="163" t="s">
        <v>144</v>
      </c>
      <c r="AT187" s="163" t="s">
        <v>140</v>
      </c>
      <c r="AU187" s="163" t="s">
        <v>89</v>
      </c>
      <c r="AY187" s="13" t="s">
        <v>138</v>
      </c>
      <c r="BE187" s="164">
        <f>IF(N187="základná",J187,0)</f>
        <v>0</v>
      </c>
      <c r="BF187" s="164">
        <f>IF(N187="znížená",J187,0)</f>
        <v>0</v>
      </c>
      <c r="BG187" s="164">
        <f>IF(N187="zákl. prenesená",J187,0)</f>
        <v>0</v>
      </c>
      <c r="BH187" s="164">
        <f>IF(N187="zníž. prenesená",J187,0)</f>
        <v>0</v>
      </c>
      <c r="BI187" s="164">
        <f>IF(N187="nulová",J187,0)</f>
        <v>0</v>
      </c>
      <c r="BJ187" s="13" t="s">
        <v>89</v>
      </c>
      <c r="BK187" s="164">
        <f>ROUND(I187*H187,2)</f>
        <v>0</v>
      </c>
      <c r="BL187" s="13" t="s">
        <v>144</v>
      </c>
      <c r="BM187" s="163" t="s">
        <v>256</v>
      </c>
    </row>
    <row r="188" spans="2:65" s="1" customFormat="1" ht="38.4">
      <c r="B188" s="28"/>
      <c r="D188" s="181" t="s">
        <v>387</v>
      </c>
      <c r="F188" s="182" t="s">
        <v>446</v>
      </c>
      <c r="I188" s="123"/>
      <c r="L188" s="28"/>
      <c r="M188" s="183"/>
      <c r="T188" s="55"/>
      <c r="AT188" s="13" t="s">
        <v>387</v>
      </c>
      <c r="AU188" s="13" t="s">
        <v>89</v>
      </c>
    </row>
    <row r="189" spans="2:65" s="11" customFormat="1" ht="22.8" customHeight="1">
      <c r="B189" s="140"/>
      <c r="D189" s="141" t="s">
        <v>73</v>
      </c>
      <c r="E189" s="150" t="s">
        <v>144</v>
      </c>
      <c r="F189" s="150" t="s">
        <v>447</v>
      </c>
      <c r="I189" s="143"/>
      <c r="J189" s="151">
        <f>BK189</f>
        <v>0</v>
      </c>
      <c r="L189" s="140"/>
      <c r="M189" s="145"/>
      <c r="P189" s="146">
        <f>SUM(P190:P192)</f>
        <v>0</v>
      </c>
      <c r="R189" s="146">
        <f>SUM(R190:R192)</f>
        <v>34.109462800000003</v>
      </c>
      <c r="T189" s="147">
        <f>SUM(T190:T192)</f>
        <v>0</v>
      </c>
      <c r="AR189" s="141" t="s">
        <v>81</v>
      </c>
      <c r="AT189" s="148" t="s">
        <v>73</v>
      </c>
      <c r="AU189" s="148" t="s">
        <v>81</v>
      </c>
      <c r="AY189" s="141" t="s">
        <v>138</v>
      </c>
      <c r="BK189" s="149">
        <f>SUM(BK190:BK192)</f>
        <v>0</v>
      </c>
    </row>
    <row r="190" spans="2:65" s="1" customFormat="1" ht="21.75" customHeight="1">
      <c r="B190" s="122"/>
      <c r="C190" s="152" t="s">
        <v>198</v>
      </c>
      <c r="D190" s="152" t="s">
        <v>140</v>
      </c>
      <c r="E190" s="153" t="s">
        <v>448</v>
      </c>
      <c r="F190" s="154" t="s">
        <v>449</v>
      </c>
      <c r="G190" s="155" t="s">
        <v>157</v>
      </c>
      <c r="H190" s="156">
        <v>1.5</v>
      </c>
      <c r="I190" s="157"/>
      <c r="J190" s="158">
        <f>ROUND(I190*H190,2)</f>
        <v>0</v>
      </c>
      <c r="K190" s="159"/>
      <c r="L190" s="28"/>
      <c r="M190" s="160" t="s">
        <v>1</v>
      </c>
      <c r="N190" s="121" t="s">
        <v>40</v>
      </c>
      <c r="P190" s="161">
        <f>O190*H190</f>
        <v>0</v>
      </c>
      <c r="Q190" s="161">
        <v>2.4542099999999998</v>
      </c>
      <c r="R190" s="161">
        <f>Q190*H190</f>
        <v>3.6813149999999997</v>
      </c>
      <c r="S190" s="161">
        <v>0</v>
      </c>
      <c r="T190" s="162">
        <f>S190*H190</f>
        <v>0</v>
      </c>
      <c r="AR190" s="163" t="s">
        <v>144</v>
      </c>
      <c r="AT190" s="163" t="s">
        <v>140</v>
      </c>
      <c r="AU190" s="163" t="s">
        <v>89</v>
      </c>
      <c r="AY190" s="13" t="s">
        <v>138</v>
      </c>
      <c r="BE190" s="164">
        <f>IF(N190="základná",J190,0)</f>
        <v>0</v>
      </c>
      <c r="BF190" s="164">
        <f>IF(N190="znížená",J190,0)</f>
        <v>0</v>
      </c>
      <c r="BG190" s="164">
        <f>IF(N190="zákl. prenesená",J190,0)</f>
        <v>0</v>
      </c>
      <c r="BH190" s="164">
        <f>IF(N190="zníž. prenesená",J190,0)</f>
        <v>0</v>
      </c>
      <c r="BI190" s="164">
        <f>IF(N190="nulová",J190,0)</f>
        <v>0</v>
      </c>
      <c r="BJ190" s="13" t="s">
        <v>89</v>
      </c>
      <c r="BK190" s="164">
        <f>ROUND(I190*H190,2)</f>
        <v>0</v>
      </c>
      <c r="BL190" s="13" t="s">
        <v>144</v>
      </c>
      <c r="BM190" s="163" t="s">
        <v>259</v>
      </c>
    </row>
    <row r="191" spans="2:65" s="1" customFormat="1" ht="16.5" customHeight="1">
      <c r="B191" s="122"/>
      <c r="C191" s="152" t="s">
        <v>261</v>
      </c>
      <c r="D191" s="152" t="s">
        <v>140</v>
      </c>
      <c r="E191" s="153" t="s">
        <v>450</v>
      </c>
      <c r="F191" s="154" t="s">
        <v>451</v>
      </c>
      <c r="G191" s="155" t="s">
        <v>190</v>
      </c>
      <c r="H191" s="156">
        <v>0.06</v>
      </c>
      <c r="I191" s="157"/>
      <c r="J191" s="158">
        <f>ROUND(I191*H191,2)</f>
        <v>0</v>
      </c>
      <c r="K191" s="159"/>
      <c r="L191" s="28"/>
      <c r="M191" s="160" t="s">
        <v>1</v>
      </c>
      <c r="N191" s="121" t="s">
        <v>40</v>
      </c>
      <c r="P191" s="161">
        <f>O191*H191</f>
        <v>0</v>
      </c>
      <c r="Q191" s="161">
        <v>1.0691299999999999</v>
      </c>
      <c r="R191" s="161">
        <f>Q191*H191</f>
        <v>6.4147799999999991E-2</v>
      </c>
      <c r="S191" s="161">
        <v>0</v>
      </c>
      <c r="T191" s="162">
        <f>S191*H191</f>
        <v>0</v>
      </c>
      <c r="AR191" s="163" t="s">
        <v>144</v>
      </c>
      <c r="AT191" s="163" t="s">
        <v>140</v>
      </c>
      <c r="AU191" s="163" t="s">
        <v>89</v>
      </c>
      <c r="AY191" s="13" t="s">
        <v>138</v>
      </c>
      <c r="BE191" s="164">
        <f>IF(N191="základná",J191,0)</f>
        <v>0</v>
      </c>
      <c r="BF191" s="164">
        <f>IF(N191="znížená",J191,0)</f>
        <v>0</v>
      </c>
      <c r="BG191" s="164">
        <f>IF(N191="zákl. prenesená",J191,0)</f>
        <v>0</v>
      </c>
      <c r="BH191" s="164">
        <f>IF(N191="zníž. prenesená",J191,0)</f>
        <v>0</v>
      </c>
      <c r="BI191" s="164">
        <f>IF(N191="nulová",J191,0)</f>
        <v>0</v>
      </c>
      <c r="BJ191" s="13" t="s">
        <v>89</v>
      </c>
      <c r="BK191" s="164">
        <f>ROUND(I191*H191,2)</f>
        <v>0</v>
      </c>
      <c r="BL191" s="13" t="s">
        <v>144</v>
      </c>
      <c r="BM191" s="163" t="s">
        <v>264</v>
      </c>
    </row>
    <row r="192" spans="2:65" s="1" customFormat="1" ht="24.15" customHeight="1">
      <c r="B192" s="122"/>
      <c r="C192" s="152" t="s">
        <v>202</v>
      </c>
      <c r="D192" s="152" t="s">
        <v>140</v>
      </c>
      <c r="E192" s="153" t="s">
        <v>452</v>
      </c>
      <c r="F192" s="154" t="s">
        <v>453</v>
      </c>
      <c r="G192" s="155" t="s">
        <v>143</v>
      </c>
      <c r="H192" s="156">
        <v>75.91</v>
      </c>
      <c r="I192" s="157"/>
      <c r="J192" s="158">
        <f>ROUND(I192*H192,2)</f>
        <v>0</v>
      </c>
      <c r="K192" s="159"/>
      <c r="L192" s="28"/>
      <c r="M192" s="160" t="s">
        <v>1</v>
      </c>
      <c r="N192" s="121" t="s">
        <v>40</v>
      </c>
      <c r="P192" s="161">
        <f>O192*H192</f>
        <v>0</v>
      </c>
      <c r="Q192" s="161">
        <v>0.4</v>
      </c>
      <c r="R192" s="161">
        <f>Q192*H192</f>
        <v>30.364000000000001</v>
      </c>
      <c r="S192" s="161">
        <v>0</v>
      </c>
      <c r="T192" s="162">
        <f>S192*H192</f>
        <v>0</v>
      </c>
      <c r="AR192" s="163" t="s">
        <v>144</v>
      </c>
      <c r="AT192" s="163" t="s">
        <v>140</v>
      </c>
      <c r="AU192" s="163" t="s">
        <v>89</v>
      </c>
      <c r="AY192" s="13" t="s">
        <v>138</v>
      </c>
      <c r="BE192" s="164">
        <f>IF(N192="základná",J192,0)</f>
        <v>0</v>
      </c>
      <c r="BF192" s="164">
        <f>IF(N192="znížená",J192,0)</f>
        <v>0</v>
      </c>
      <c r="BG192" s="164">
        <f>IF(N192="zákl. prenesená",J192,0)</f>
        <v>0</v>
      </c>
      <c r="BH192" s="164">
        <f>IF(N192="zníž. prenesená",J192,0)</f>
        <v>0</v>
      </c>
      <c r="BI192" s="164">
        <f>IF(N192="nulová",J192,0)</f>
        <v>0</v>
      </c>
      <c r="BJ192" s="13" t="s">
        <v>89</v>
      </c>
      <c r="BK192" s="164">
        <f>ROUND(I192*H192,2)</f>
        <v>0</v>
      </c>
      <c r="BL192" s="13" t="s">
        <v>144</v>
      </c>
      <c r="BM192" s="163" t="s">
        <v>267</v>
      </c>
    </row>
    <row r="193" spans="2:65" s="11" customFormat="1" ht="22.8" customHeight="1">
      <c r="B193" s="140"/>
      <c r="D193" s="141" t="s">
        <v>73</v>
      </c>
      <c r="E193" s="150" t="s">
        <v>154</v>
      </c>
      <c r="F193" s="150" t="s">
        <v>208</v>
      </c>
      <c r="I193" s="143"/>
      <c r="J193" s="151">
        <f>BK193</f>
        <v>0</v>
      </c>
      <c r="L193" s="140"/>
      <c r="M193" s="145"/>
      <c r="P193" s="146">
        <f>SUM(P194:P201)</f>
        <v>0</v>
      </c>
      <c r="R193" s="146">
        <f>SUM(R194:R201)</f>
        <v>80.047701000000004</v>
      </c>
      <c r="T193" s="147">
        <f>SUM(T194:T201)</f>
        <v>0</v>
      </c>
      <c r="AR193" s="141" t="s">
        <v>81</v>
      </c>
      <c r="AT193" s="148" t="s">
        <v>73</v>
      </c>
      <c r="AU193" s="148" t="s">
        <v>81</v>
      </c>
      <c r="AY193" s="141" t="s">
        <v>138</v>
      </c>
      <c r="BK193" s="149">
        <f>SUM(BK194:BK201)</f>
        <v>0</v>
      </c>
    </row>
    <row r="194" spans="2:65" s="1" customFormat="1" ht="16.5" customHeight="1">
      <c r="B194" s="122"/>
      <c r="C194" s="152" t="s">
        <v>268</v>
      </c>
      <c r="D194" s="152" t="s">
        <v>140</v>
      </c>
      <c r="E194" s="153" t="s">
        <v>454</v>
      </c>
      <c r="F194" s="154" t="s">
        <v>455</v>
      </c>
      <c r="G194" s="155" t="s">
        <v>143</v>
      </c>
      <c r="H194" s="156">
        <v>73</v>
      </c>
      <c r="I194" s="157"/>
      <c r="J194" s="158">
        <f>ROUND(I194*H194,2)</f>
        <v>0</v>
      </c>
      <c r="K194" s="159"/>
      <c r="L194" s="28"/>
      <c r="M194" s="160" t="s">
        <v>1</v>
      </c>
      <c r="N194" s="121" t="s">
        <v>40</v>
      </c>
      <c r="P194" s="161">
        <f>O194*H194</f>
        <v>0</v>
      </c>
      <c r="Q194" s="161">
        <v>8.0960000000000004E-2</v>
      </c>
      <c r="R194" s="161">
        <f>Q194*H194</f>
        <v>5.9100800000000007</v>
      </c>
      <c r="S194" s="161">
        <v>0</v>
      </c>
      <c r="T194" s="162">
        <f>S194*H194</f>
        <v>0</v>
      </c>
      <c r="AR194" s="163" t="s">
        <v>144</v>
      </c>
      <c r="AT194" s="163" t="s">
        <v>140</v>
      </c>
      <c r="AU194" s="163" t="s">
        <v>89</v>
      </c>
      <c r="AY194" s="13" t="s">
        <v>138</v>
      </c>
      <c r="BE194" s="164">
        <f>IF(N194="základná",J194,0)</f>
        <v>0</v>
      </c>
      <c r="BF194" s="164">
        <f>IF(N194="znížená",J194,0)</f>
        <v>0</v>
      </c>
      <c r="BG194" s="164">
        <f>IF(N194="zákl. prenesená",J194,0)</f>
        <v>0</v>
      </c>
      <c r="BH194" s="164">
        <f>IF(N194="zníž. prenesená",J194,0)</f>
        <v>0</v>
      </c>
      <c r="BI194" s="164">
        <f>IF(N194="nulová",J194,0)</f>
        <v>0</v>
      </c>
      <c r="BJ194" s="13" t="s">
        <v>89</v>
      </c>
      <c r="BK194" s="164">
        <f>ROUND(I194*H194,2)</f>
        <v>0</v>
      </c>
      <c r="BL194" s="13" t="s">
        <v>144</v>
      </c>
      <c r="BM194" s="163" t="s">
        <v>271</v>
      </c>
    </row>
    <row r="195" spans="2:65" s="1" customFormat="1" ht="16.5" customHeight="1">
      <c r="B195" s="122"/>
      <c r="C195" s="152" t="s">
        <v>207</v>
      </c>
      <c r="D195" s="152" t="s">
        <v>140</v>
      </c>
      <c r="E195" s="153" t="s">
        <v>456</v>
      </c>
      <c r="F195" s="154" t="s">
        <v>457</v>
      </c>
      <c r="G195" s="155" t="s">
        <v>143</v>
      </c>
      <c r="H195" s="156">
        <v>109.3</v>
      </c>
      <c r="I195" s="157"/>
      <c r="J195" s="158">
        <f>ROUND(I195*H195,2)</f>
        <v>0</v>
      </c>
      <c r="K195" s="159"/>
      <c r="L195" s="28"/>
      <c r="M195" s="160" t="s">
        <v>1</v>
      </c>
      <c r="N195" s="121" t="s">
        <v>40</v>
      </c>
      <c r="P195" s="161">
        <f>O195*H195</f>
        <v>0</v>
      </c>
      <c r="Q195" s="161">
        <v>0.18906999999999999</v>
      </c>
      <c r="R195" s="161">
        <f>Q195*H195</f>
        <v>20.665350999999998</v>
      </c>
      <c r="S195" s="161">
        <v>0</v>
      </c>
      <c r="T195" s="162">
        <f>S195*H195</f>
        <v>0</v>
      </c>
      <c r="AR195" s="163" t="s">
        <v>144</v>
      </c>
      <c r="AT195" s="163" t="s">
        <v>140</v>
      </c>
      <c r="AU195" s="163" t="s">
        <v>89</v>
      </c>
      <c r="AY195" s="13" t="s">
        <v>138</v>
      </c>
      <c r="BE195" s="164">
        <f>IF(N195="základná",J195,0)</f>
        <v>0</v>
      </c>
      <c r="BF195" s="164">
        <f>IF(N195="znížená",J195,0)</f>
        <v>0</v>
      </c>
      <c r="BG195" s="164">
        <f>IF(N195="zákl. prenesená",J195,0)</f>
        <v>0</v>
      </c>
      <c r="BH195" s="164">
        <f>IF(N195="zníž. prenesená",J195,0)</f>
        <v>0</v>
      </c>
      <c r="BI195" s="164">
        <f>IF(N195="nulová",J195,0)</f>
        <v>0</v>
      </c>
      <c r="BJ195" s="13" t="s">
        <v>89</v>
      </c>
      <c r="BK195" s="164">
        <f>ROUND(I195*H195,2)</f>
        <v>0</v>
      </c>
      <c r="BL195" s="13" t="s">
        <v>144</v>
      </c>
      <c r="BM195" s="163" t="s">
        <v>274</v>
      </c>
    </row>
    <row r="196" spans="2:65" s="1" customFormat="1" ht="48">
      <c r="B196" s="28"/>
      <c r="D196" s="181" t="s">
        <v>387</v>
      </c>
      <c r="F196" s="182" t="s">
        <v>458</v>
      </c>
      <c r="I196" s="123"/>
      <c r="L196" s="28"/>
      <c r="M196" s="183"/>
      <c r="T196" s="55"/>
      <c r="AT196" s="13" t="s">
        <v>387</v>
      </c>
      <c r="AU196" s="13" t="s">
        <v>89</v>
      </c>
    </row>
    <row r="197" spans="2:65" s="1" customFormat="1" ht="24.15" customHeight="1">
      <c r="B197" s="122"/>
      <c r="C197" s="152" t="s">
        <v>275</v>
      </c>
      <c r="D197" s="152" t="s">
        <v>140</v>
      </c>
      <c r="E197" s="153" t="s">
        <v>459</v>
      </c>
      <c r="F197" s="154" t="s">
        <v>460</v>
      </c>
      <c r="G197" s="155" t="s">
        <v>143</v>
      </c>
      <c r="H197" s="156">
        <v>73</v>
      </c>
      <c r="I197" s="157"/>
      <c r="J197" s="158">
        <f>ROUND(I197*H197,2)</f>
        <v>0</v>
      </c>
      <c r="K197" s="159"/>
      <c r="L197" s="28"/>
      <c r="M197" s="160" t="s">
        <v>1</v>
      </c>
      <c r="N197" s="121" t="s">
        <v>40</v>
      </c>
      <c r="P197" s="161">
        <f>O197*H197</f>
        <v>0</v>
      </c>
      <c r="Q197" s="161">
        <v>0.50305999999999995</v>
      </c>
      <c r="R197" s="161">
        <f>Q197*H197</f>
        <v>36.723379999999999</v>
      </c>
      <c r="S197" s="161">
        <v>0</v>
      </c>
      <c r="T197" s="162">
        <f>S197*H197</f>
        <v>0</v>
      </c>
      <c r="AR197" s="163" t="s">
        <v>144</v>
      </c>
      <c r="AT197" s="163" t="s">
        <v>140</v>
      </c>
      <c r="AU197" s="163" t="s">
        <v>89</v>
      </c>
      <c r="AY197" s="13" t="s">
        <v>138</v>
      </c>
      <c r="BE197" s="164">
        <f>IF(N197="základná",J197,0)</f>
        <v>0</v>
      </c>
      <c r="BF197" s="164">
        <f>IF(N197="znížená",J197,0)</f>
        <v>0</v>
      </c>
      <c r="BG197" s="164">
        <f>IF(N197="zákl. prenesená",J197,0)</f>
        <v>0</v>
      </c>
      <c r="BH197" s="164">
        <f>IF(N197="zníž. prenesená",J197,0)</f>
        <v>0</v>
      </c>
      <c r="BI197" s="164">
        <f>IF(N197="nulová",J197,0)</f>
        <v>0</v>
      </c>
      <c r="BJ197" s="13" t="s">
        <v>89</v>
      </c>
      <c r="BK197" s="164">
        <f>ROUND(I197*H197,2)</f>
        <v>0</v>
      </c>
      <c r="BL197" s="13" t="s">
        <v>144</v>
      </c>
      <c r="BM197" s="163" t="s">
        <v>278</v>
      </c>
    </row>
    <row r="198" spans="2:65" s="1" customFormat="1" ht="24.15" customHeight="1">
      <c r="B198" s="122"/>
      <c r="C198" s="152" t="s">
        <v>212</v>
      </c>
      <c r="D198" s="152" t="s">
        <v>140</v>
      </c>
      <c r="E198" s="153" t="s">
        <v>461</v>
      </c>
      <c r="F198" s="154" t="s">
        <v>462</v>
      </c>
      <c r="G198" s="155" t="s">
        <v>143</v>
      </c>
      <c r="H198" s="156">
        <v>9</v>
      </c>
      <c r="I198" s="157"/>
      <c r="J198" s="158">
        <f>ROUND(I198*H198,2)</f>
        <v>0</v>
      </c>
      <c r="K198" s="159"/>
      <c r="L198" s="28"/>
      <c r="M198" s="160" t="s">
        <v>1</v>
      </c>
      <c r="N198" s="121" t="s">
        <v>40</v>
      </c>
      <c r="P198" s="161">
        <f>O198*H198</f>
        <v>0</v>
      </c>
      <c r="Q198" s="161">
        <v>6.0999999999999997E-4</v>
      </c>
      <c r="R198" s="161">
        <f>Q198*H198</f>
        <v>5.4900000000000001E-3</v>
      </c>
      <c r="S198" s="161">
        <v>0</v>
      </c>
      <c r="T198" s="162">
        <f>S198*H198</f>
        <v>0</v>
      </c>
      <c r="AR198" s="163" t="s">
        <v>144</v>
      </c>
      <c r="AT198" s="163" t="s">
        <v>140</v>
      </c>
      <c r="AU198" s="163" t="s">
        <v>89</v>
      </c>
      <c r="AY198" s="13" t="s">
        <v>138</v>
      </c>
      <c r="BE198" s="164">
        <f>IF(N198="základná",J198,0)</f>
        <v>0</v>
      </c>
      <c r="BF198" s="164">
        <f>IF(N198="znížená",J198,0)</f>
        <v>0</v>
      </c>
      <c r="BG198" s="164">
        <f>IF(N198="zákl. prenesená",J198,0)</f>
        <v>0</v>
      </c>
      <c r="BH198" s="164">
        <f>IF(N198="zníž. prenesená",J198,0)</f>
        <v>0</v>
      </c>
      <c r="BI198" s="164">
        <f>IF(N198="nulová",J198,0)</f>
        <v>0</v>
      </c>
      <c r="BJ198" s="13" t="s">
        <v>89</v>
      </c>
      <c r="BK198" s="164">
        <f>ROUND(I198*H198,2)</f>
        <v>0</v>
      </c>
      <c r="BL198" s="13" t="s">
        <v>144</v>
      </c>
      <c r="BM198" s="163" t="s">
        <v>281</v>
      </c>
    </row>
    <row r="199" spans="2:65" s="1" customFormat="1" ht="16.5" customHeight="1">
      <c r="B199" s="122"/>
      <c r="C199" s="152" t="s">
        <v>282</v>
      </c>
      <c r="D199" s="152" t="s">
        <v>140</v>
      </c>
      <c r="E199" s="153" t="s">
        <v>463</v>
      </c>
      <c r="F199" s="154" t="s">
        <v>464</v>
      </c>
      <c r="G199" s="155" t="s">
        <v>143</v>
      </c>
      <c r="H199" s="156">
        <v>9</v>
      </c>
      <c r="I199" s="157"/>
      <c r="J199" s="158">
        <f>ROUND(I199*H199,2)</f>
        <v>0</v>
      </c>
      <c r="K199" s="159"/>
      <c r="L199" s="28"/>
      <c r="M199" s="160" t="s">
        <v>1</v>
      </c>
      <c r="N199" s="121" t="s">
        <v>40</v>
      </c>
      <c r="P199" s="161">
        <f>O199*H199</f>
        <v>0</v>
      </c>
      <c r="Q199" s="161">
        <v>0.1246</v>
      </c>
      <c r="R199" s="161">
        <f>Q199*H199</f>
        <v>1.1214</v>
      </c>
      <c r="S199" s="161">
        <v>0</v>
      </c>
      <c r="T199" s="162">
        <f>S199*H199</f>
        <v>0</v>
      </c>
      <c r="AR199" s="163" t="s">
        <v>144</v>
      </c>
      <c r="AT199" s="163" t="s">
        <v>140</v>
      </c>
      <c r="AU199" s="163" t="s">
        <v>89</v>
      </c>
      <c r="AY199" s="13" t="s">
        <v>138</v>
      </c>
      <c r="BE199" s="164">
        <f>IF(N199="základná",J199,0)</f>
        <v>0</v>
      </c>
      <c r="BF199" s="164">
        <f>IF(N199="znížená",J199,0)</f>
        <v>0</v>
      </c>
      <c r="BG199" s="164">
        <f>IF(N199="zákl. prenesená",J199,0)</f>
        <v>0</v>
      </c>
      <c r="BH199" s="164">
        <f>IF(N199="zníž. prenesená",J199,0)</f>
        <v>0</v>
      </c>
      <c r="BI199" s="164">
        <f>IF(N199="nulová",J199,0)</f>
        <v>0</v>
      </c>
      <c r="BJ199" s="13" t="s">
        <v>89</v>
      </c>
      <c r="BK199" s="164">
        <f>ROUND(I199*H199,2)</f>
        <v>0</v>
      </c>
      <c r="BL199" s="13" t="s">
        <v>144</v>
      </c>
      <c r="BM199" s="163" t="s">
        <v>285</v>
      </c>
    </row>
    <row r="200" spans="2:65" s="1" customFormat="1" ht="21.75" customHeight="1">
      <c r="B200" s="122"/>
      <c r="C200" s="152" t="s">
        <v>215</v>
      </c>
      <c r="D200" s="152" t="s">
        <v>140</v>
      </c>
      <c r="E200" s="153" t="s">
        <v>465</v>
      </c>
      <c r="F200" s="154" t="s">
        <v>466</v>
      </c>
      <c r="G200" s="155" t="s">
        <v>143</v>
      </c>
      <c r="H200" s="156">
        <v>73</v>
      </c>
      <c r="I200" s="157"/>
      <c r="J200" s="158">
        <f>ROUND(I200*H200,2)</f>
        <v>0</v>
      </c>
      <c r="K200" s="159"/>
      <c r="L200" s="28"/>
      <c r="M200" s="160" t="s">
        <v>1</v>
      </c>
      <c r="N200" s="121" t="s">
        <v>40</v>
      </c>
      <c r="P200" s="161">
        <f>O200*H200</f>
        <v>0</v>
      </c>
      <c r="Q200" s="161">
        <v>7.3999999999999996E-2</v>
      </c>
      <c r="R200" s="161">
        <f>Q200*H200</f>
        <v>5.4020000000000001</v>
      </c>
      <c r="S200" s="161">
        <v>0</v>
      </c>
      <c r="T200" s="162">
        <f>S200*H200</f>
        <v>0</v>
      </c>
      <c r="AR200" s="163" t="s">
        <v>144</v>
      </c>
      <c r="AT200" s="163" t="s">
        <v>140</v>
      </c>
      <c r="AU200" s="163" t="s">
        <v>89</v>
      </c>
      <c r="AY200" s="13" t="s">
        <v>138</v>
      </c>
      <c r="BE200" s="164">
        <f>IF(N200="základná",J200,0)</f>
        <v>0</v>
      </c>
      <c r="BF200" s="164">
        <f>IF(N200="znížená",J200,0)</f>
        <v>0</v>
      </c>
      <c r="BG200" s="164">
        <f>IF(N200="zákl. prenesená",J200,0)</f>
        <v>0</v>
      </c>
      <c r="BH200" s="164">
        <f>IF(N200="zníž. prenesená",J200,0)</f>
        <v>0</v>
      </c>
      <c r="BI200" s="164">
        <f>IF(N200="nulová",J200,0)</f>
        <v>0</v>
      </c>
      <c r="BJ200" s="13" t="s">
        <v>89</v>
      </c>
      <c r="BK200" s="164">
        <f>ROUND(I200*H200,2)</f>
        <v>0</v>
      </c>
      <c r="BL200" s="13" t="s">
        <v>144</v>
      </c>
      <c r="BM200" s="163" t="s">
        <v>288</v>
      </c>
    </row>
    <row r="201" spans="2:65" s="1" customFormat="1" ht="16.5" customHeight="1">
      <c r="B201" s="122"/>
      <c r="C201" s="165" t="s">
        <v>289</v>
      </c>
      <c r="D201" s="165" t="s">
        <v>244</v>
      </c>
      <c r="E201" s="166" t="s">
        <v>245</v>
      </c>
      <c r="F201" s="167" t="s">
        <v>467</v>
      </c>
      <c r="G201" s="168" t="s">
        <v>143</v>
      </c>
      <c r="H201" s="169">
        <v>73</v>
      </c>
      <c r="I201" s="170"/>
      <c r="J201" s="171">
        <f>ROUND(I201*H201,2)</f>
        <v>0</v>
      </c>
      <c r="K201" s="172"/>
      <c r="L201" s="173"/>
      <c r="M201" s="174" t="s">
        <v>1</v>
      </c>
      <c r="N201" s="175" t="s">
        <v>40</v>
      </c>
      <c r="P201" s="161">
        <f>O201*H201</f>
        <v>0</v>
      </c>
      <c r="Q201" s="161">
        <v>0.14000000000000001</v>
      </c>
      <c r="R201" s="161">
        <f>Q201*H201</f>
        <v>10.220000000000001</v>
      </c>
      <c r="S201" s="161">
        <v>0</v>
      </c>
      <c r="T201" s="162">
        <f>S201*H201</f>
        <v>0</v>
      </c>
      <c r="AR201" s="163" t="s">
        <v>153</v>
      </c>
      <c r="AT201" s="163" t="s">
        <v>244</v>
      </c>
      <c r="AU201" s="163" t="s">
        <v>89</v>
      </c>
      <c r="AY201" s="13" t="s">
        <v>138</v>
      </c>
      <c r="BE201" s="164">
        <f>IF(N201="základná",J201,0)</f>
        <v>0</v>
      </c>
      <c r="BF201" s="164">
        <f>IF(N201="znížená",J201,0)</f>
        <v>0</v>
      </c>
      <c r="BG201" s="164">
        <f>IF(N201="zákl. prenesená",J201,0)</f>
        <v>0</v>
      </c>
      <c r="BH201" s="164">
        <f>IF(N201="zníž. prenesená",J201,0)</f>
        <v>0</v>
      </c>
      <c r="BI201" s="164">
        <f>IF(N201="nulová",J201,0)</f>
        <v>0</v>
      </c>
      <c r="BJ201" s="13" t="s">
        <v>89</v>
      </c>
      <c r="BK201" s="164">
        <f>ROUND(I201*H201,2)</f>
        <v>0</v>
      </c>
      <c r="BL201" s="13" t="s">
        <v>144</v>
      </c>
      <c r="BM201" s="163" t="s">
        <v>292</v>
      </c>
    </row>
    <row r="202" spans="2:65" s="11" customFormat="1" ht="22.8" customHeight="1">
      <c r="B202" s="140"/>
      <c r="D202" s="141" t="s">
        <v>73</v>
      </c>
      <c r="E202" s="150" t="s">
        <v>169</v>
      </c>
      <c r="F202" s="150" t="s">
        <v>260</v>
      </c>
      <c r="I202" s="143"/>
      <c r="J202" s="151">
        <f>BK202</f>
        <v>0</v>
      </c>
      <c r="L202" s="140"/>
      <c r="M202" s="145"/>
      <c r="P202" s="146">
        <f>SUM(P203:P217)</f>
        <v>0</v>
      </c>
      <c r="R202" s="146">
        <f>SUM(R203:R217)</f>
        <v>19.187518600000001</v>
      </c>
      <c r="T202" s="147">
        <f>SUM(T203:T217)</f>
        <v>0.22787999999999997</v>
      </c>
      <c r="AR202" s="141" t="s">
        <v>81</v>
      </c>
      <c r="AT202" s="148" t="s">
        <v>73</v>
      </c>
      <c r="AU202" s="148" t="s">
        <v>81</v>
      </c>
      <c r="AY202" s="141" t="s">
        <v>138</v>
      </c>
      <c r="BK202" s="149">
        <f>SUM(BK203:BK217)</f>
        <v>0</v>
      </c>
    </row>
    <row r="203" spans="2:65" s="1" customFormat="1" ht="24.15" customHeight="1">
      <c r="B203" s="122"/>
      <c r="C203" s="152" t="s">
        <v>219</v>
      </c>
      <c r="D203" s="152" t="s">
        <v>140</v>
      </c>
      <c r="E203" s="153" t="s">
        <v>262</v>
      </c>
      <c r="F203" s="154" t="s">
        <v>263</v>
      </c>
      <c r="G203" s="155" t="s">
        <v>251</v>
      </c>
      <c r="H203" s="156">
        <v>1</v>
      </c>
      <c r="I203" s="157"/>
      <c r="J203" s="158">
        <f t="shared" ref="J203:J217" si="15">ROUND(I203*H203,2)</f>
        <v>0</v>
      </c>
      <c r="K203" s="159"/>
      <c r="L203" s="28"/>
      <c r="M203" s="160" t="s">
        <v>1</v>
      </c>
      <c r="N203" s="121" t="s">
        <v>40</v>
      </c>
      <c r="P203" s="161">
        <f t="shared" ref="P203:P217" si="16">O203*H203</f>
        <v>0</v>
      </c>
      <c r="Q203" s="161">
        <v>0.2457</v>
      </c>
      <c r="R203" s="161">
        <f t="shared" ref="R203:R217" si="17">Q203*H203</f>
        <v>0.2457</v>
      </c>
      <c r="S203" s="161">
        <v>0</v>
      </c>
      <c r="T203" s="162">
        <f t="shared" ref="T203:T217" si="18">S203*H203</f>
        <v>0</v>
      </c>
      <c r="AR203" s="163" t="s">
        <v>144</v>
      </c>
      <c r="AT203" s="163" t="s">
        <v>140</v>
      </c>
      <c r="AU203" s="163" t="s">
        <v>89</v>
      </c>
      <c r="AY203" s="13" t="s">
        <v>138</v>
      </c>
      <c r="BE203" s="164">
        <f t="shared" ref="BE203:BE217" si="19">IF(N203="základná",J203,0)</f>
        <v>0</v>
      </c>
      <c r="BF203" s="164">
        <f t="shared" ref="BF203:BF217" si="20">IF(N203="znížená",J203,0)</f>
        <v>0</v>
      </c>
      <c r="BG203" s="164">
        <f t="shared" ref="BG203:BG217" si="21">IF(N203="zákl. prenesená",J203,0)</f>
        <v>0</v>
      </c>
      <c r="BH203" s="164">
        <f t="shared" ref="BH203:BH217" si="22">IF(N203="zníž. prenesená",J203,0)</f>
        <v>0</v>
      </c>
      <c r="BI203" s="164">
        <f t="shared" ref="BI203:BI217" si="23">IF(N203="nulová",J203,0)</f>
        <v>0</v>
      </c>
      <c r="BJ203" s="13" t="s">
        <v>89</v>
      </c>
      <c r="BK203" s="164">
        <f t="shared" ref="BK203:BK217" si="24">ROUND(I203*H203,2)</f>
        <v>0</v>
      </c>
      <c r="BL203" s="13" t="s">
        <v>144</v>
      </c>
      <c r="BM203" s="163" t="s">
        <v>295</v>
      </c>
    </row>
    <row r="204" spans="2:65" s="1" customFormat="1" ht="24.15" customHeight="1">
      <c r="B204" s="122"/>
      <c r="C204" s="152" t="s">
        <v>296</v>
      </c>
      <c r="D204" s="152" t="s">
        <v>140</v>
      </c>
      <c r="E204" s="153" t="s">
        <v>265</v>
      </c>
      <c r="F204" s="154" t="s">
        <v>266</v>
      </c>
      <c r="G204" s="155" t="s">
        <v>251</v>
      </c>
      <c r="H204" s="156">
        <v>1</v>
      </c>
      <c r="I204" s="157"/>
      <c r="J204" s="158">
        <f t="shared" si="15"/>
        <v>0</v>
      </c>
      <c r="K204" s="159"/>
      <c r="L204" s="28"/>
      <c r="M204" s="160" t="s">
        <v>1</v>
      </c>
      <c r="N204" s="121" t="s">
        <v>40</v>
      </c>
      <c r="P204" s="161">
        <f t="shared" si="16"/>
        <v>0</v>
      </c>
      <c r="Q204" s="161">
        <v>0.10940999999999999</v>
      </c>
      <c r="R204" s="161">
        <f t="shared" si="17"/>
        <v>0.10940999999999999</v>
      </c>
      <c r="S204" s="161">
        <v>0</v>
      </c>
      <c r="T204" s="162">
        <f t="shared" si="18"/>
        <v>0</v>
      </c>
      <c r="AR204" s="163" t="s">
        <v>144</v>
      </c>
      <c r="AT204" s="163" t="s">
        <v>140</v>
      </c>
      <c r="AU204" s="163" t="s">
        <v>89</v>
      </c>
      <c r="AY204" s="13" t="s">
        <v>138</v>
      </c>
      <c r="BE204" s="164">
        <f t="shared" si="19"/>
        <v>0</v>
      </c>
      <c r="BF204" s="164">
        <f t="shared" si="20"/>
        <v>0</v>
      </c>
      <c r="BG204" s="164">
        <f t="shared" si="21"/>
        <v>0</v>
      </c>
      <c r="BH204" s="164">
        <f t="shared" si="22"/>
        <v>0</v>
      </c>
      <c r="BI204" s="164">
        <f t="shared" si="23"/>
        <v>0</v>
      </c>
      <c r="BJ204" s="13" t="s">
        <v>89</v>
      </c>
      <c r="BK204" s="164">
        <f t="shared" si="24"/>
        <v>0</v>
      </c>
      <c r="BL204" s="13" t="s">
        <v>144</v>
      </c>
      <c r="BM204" s="163" t="s">
        <v>299</v>
      </c>
    </row>
    <row r="205" spans="2:65" s="1" customFormat="1" ht="16.5" customHeight="1">
      <c r="B205" s="122"/>
      <c r="C205" s="165" t="s">
        <v>222</v>
      </c>
      <c r="D205" s="165" t="s">
        <v>244</v>
      </c>
      <c r="E205" s="166" t="s">
        <v>468</v>
      </c>
      <c r="F205" s="167" t="s">
        <v>469</v>
      </c>
      <c r="G205" s="168" t="s">
        <v>251</v>
      </c>
      <c r="H205" s="169">
        <v>2</v>
      </c>
      <c r="I205" s="170"/>
      <c r="J205" s="171">
        <f t="shared" si="15"/>
        <v>0</v>
      </c>
      <c r="K205" s="172"/>
      <c r="L205" s="173"/>
      <c r="M205" s="174" t="s">
        <v>1</v>
      </c>
      <c r="N205" s="175" t="s">
        <v>40</v>
      </c>
      <c r="P205" s="161">
        <f t="shared" si="16"/>
        <v>0</v>
      </c>
      <c r="Q205" s="161">
        <v>3.5E-4</v>
      </c>
      <c r="R205" s="161">
        <f t="shared" si="17"/>
        <v>6.9999999999999999E-4</v>
      </c>
      <c r="S205" s="161">
        <v>0</v>
      </c>
      <c r="T205" s="162">
        <f t="shared" si="18"/>
        <v>0</v>
      </c>
      <c r="AR205" s="163" t="s">
        <v>153</v>
      </c>
      <c r="AT205" s="163" t="s">
        <v>244</v>
      </c>
      <c r="AU205" s="163" t="s">
        <v>89</v>
      </c>
      <c r="AY205" s="13" t="s">
        <v>138</v>
      </c>
      <c r="BE205" s="164">
        <f t="shared" si="19"/>
        <v>0</v>
      </c>
      <c r="BF205" s="164">
        <f t="shared" si="20"/>
        <v>0</v>
      </c>
      <c r="BG205" s="164">
        <f t="shared" si="21"/>
        <v>0</v>
      </c>
      <c r="BH205" s="164">
        <f t="shared" si="22"/>
        <v>0</v>
      </c>
      <c r="BI205" s="164">
        <f t="shared" si="23"/>
        <v>0</v>
      </c>
      <c r="BJ205" s="13" t="s">
        <v>89</v>
      </c>
      <c r="BK205" s="164">
        <f t="shared" si="24"/>
        <v>0</v>
      </c>
      <c r="BL205" s="13" t="s">
        <v>144</v>
      </c>
      <c r="BM205" s="163" t="s">
        <v>302</v>
      </c>
    </row>
    <row r="206" spans="2:65" s="1" customFormat="1" ht="24.15" customHeight="1">
      <c r="B206" s="122"/>
      <c r="C206" s="165" t="s">
        <v>303</v>
      </c>
      <c r="D206" s="165" t="s">
        <v>244</v>
      </c>
      <c r="E206" s="166" t="s">
        <v>470</v>
      </c>
      <c r="F206" s="167" t="s">
        <v>471</v>
      </c>
      <c r="G206" s="168" t="s">
        <v>251</v>
      </c>
      <c r="H206" s="169">
        <v>1</v>
      </c>
      <c r="I206" s="170"/>
      <c r="J206" s="171">
        <f t="shared" si="15"/>
        <v>0</v>
      </c>
      <c r="K206" s="172"/>
      <c r="L206" s="173"/>
      <c r="M206" s="174" t="s">
        <v>1</v>
      </c>
      <c r="N206" s="175" t="s">
        <v>40</v>
      </c>
      <c r="P206" s="161">
        <f t="shared" si="16"/>
        <v>0</v>
      </c>
      <c r="Q206" s="161">
        <v>4.4999999999999997E-3</v>
      </c>
      <c r="R206" s="161">
        <f t="shared" si="17"/>
        <v>4.4999999999999997E-3</v>
      </c>
      <c r="S206" s="161">
        <v>0</v>
      </c>
      <c r="T206" s="162">
        <f t="shared" si="18"/>
        <v>0</v>
      </c>
      <c r="AR206" s="163" t="s">
        <v>153</v>
      </c>
      <c r="AT206" s="163" t="s">
        <v>244</v>
      </c>
      <c r="AU206" s="163" t="s">
        <v>89</v>
      </c>
      <c r="AY206" s="13" t="s">
        <v>138</v>
      </c>
      <c r="BE206" s="164">
        <f t="shared" si="19"/>
        <v>0</v>
      </c>
      <c r="BF206" s="164">
        <f t="shared" si="20"/>
        <v>0</v>
      </c>
      <c r="BG206" s="164">
        <f t="shared" si="21"/>
        <v>0</v>
      </c>
      <c r="BH206" s="164">
        <f t="shared" si="22"/>
        <v>0</v>
      </c>
      <c r="BI206" s="164">
        <f t="shared" si="23"/>
        <v>0</v>
      </c>
      <c r="BJ206" s="13" t="s">
        <v>89</v>
      </c>
      <c r="BK206" s="164">
        <f t="shared" si="24"/>
        <v>0</v>
      </c>
      <c r="BL206" s="13" t="s">
        <v>144</v>
      </c>
      <c r="BM206" s="163" t="s">
        <v>306</v>
      </c>
    </row>
    <row r="207" spans="2:65" s="1" customFormat="1" ht="16.5" customHeight="1">
      <c r="B207" s="122"/>
      <c r="C207" s="165" t="s">
        <v>225</v>
      </c>
      <c r="D207" s="165" t="s">
        <v>244</v>
      </c>
      <c r="E207" s="166" t="s">
        <v>472</v>
      </c>
      <c r="F207" s="167" t="s">
        <v>473</v>
      </c>
      <c r="G207" s="168" t="s">
        <v>206</v>
      </c>
      <c r="H207" s="169">
        <v>3.5</v>
      </c>
      <c r="I207" s="170"/>
      <c r="J207" s="171">
        <f t="shared" si="15"/>
        <v>0</v>
      </c>
      <c r="K207" s="172"/>
      <c r="L207" s="173"/>
      <c r="M207" s="174" t="s">
        <v>1</v>
      </c>
      <c r="N207" s="175" t="s">
        <v>40</v>
      </c>
      <c r="P207" s="161">
        <f t="shared" si="16"/>
        <v>0</v>
      </c>
      <c r="Q207" s="161">
        <v>2E-3</v>
      </c>
      <c r="R207" s="161">
        <f t="shared" si="17"/>
        <v>7.0000000000000001E-3</v>
      </c>
      <c r="S207" s="161">
        <v>0</v>
      </c>
      <c r="T207" s="162">
        <f t="shared" si="18"/>
        <v>0</v>
      </c>
      <c r="AR207" s="163" t="s">
        <v>153</v>
      </c>
      <c r="AT207" s="163" t="s">
        <v>244</v>
      </c>
      <c r="AU207" s="163" t="s">
        <v>89</v>
      </c>
      <c r="AY207" s="13" t="s">
        <v>138</v>
      </c>
      <c r="BE207" s="164">
        <f t="shared" si="19"/>
        <v>0</v>
      </c>
      <c r="BF207" s="164">
        <f t="shared" si="20"/>
        <v>0</v>
      </c>
      <c r="BG207" s="164">
        <f t="shared" si="21"/>
        <v>0</v>
      </c>
      <c r="BH207" s="164">
        <f t="shared" si="22"/>
        <v>0</v>
      </c>
      <c r="BI207" s="164">
        <f t="shared" si="23"/>
        <v>0</v>
      </c>
      <c r="BJ207" s="13" t="s">
        <v>89</v>
      </c>
      <c r="BK207" s="164">
        <f t="shared" si="24"/>
        <v>0</v>
      </c>
      <c r="BL207" s="13" t="s">
        <v>144</v>
      </c>
      <c r="BM207" s="163" t="s">
        <v>309</v>
      </c>
    </row>
    <row r="208" spans="2:65" s="1" customFormat="1" ht="24.15" customHeight="1">
      <c r="B208" s="122"/>
      <c r="C208" s="152" t="s">
        <v>310</v>
      </c>
      <c r="D208" s="152" t="s">
        <v>140</v>
      </c>
      <c r="E208" s="153" t="s">
        <v>297</v>
      </c>
      <c r="F208" s="154" t="s">
        <v>298</v>
      </c>
      <c r="G208" s="155" t="s">
        <v>206</v>
      </c>
      <c r="H208" s="156">
        <v>64</v>
      </c>
      <c r="I208" s="157"/>
      <c r="J208" s="158">
        <f t="shared" si="15"/>
        <v>0</v>
      </c>
      <c r="K208" s="159"/>
      <c r="L208" s="28"/>
      <c r="M208" s="160" t="s">
        <v>1</v>
      </c>
      <c r="N208" s="121" t="s">
        <v>40</v>
      </c>
      <c r="P208" s="161">
        <f t="shared" si="16"/>
        <v>0</v>
      </c>
      <c r="Q208" s="161">
        <v>0.13553000000000001</v>
      </c>
      <c r="R208" s="161">
        <f t="shared" si="17"/>
        <v>8.6739200000000007</v>
      </c>
      <c r="S208" s="161">
        <v>0</v>
      </c>
      <c r="T208" s="162">
        <f t="shared" si="18"/>
        <v>0</v>
      </c>
      <c r="AR208" s="163" t="s">
        <v>144</v>
      </c>
      <c r="AT208" s="163" t="s">
        <v>140</v>
      </c>
      <c r="AU208" s="163" t="s">
        <v>89</v>
      </c>
      <c r="AY208" s="13" t="s">
        <v>138</v>
      </c>
      <c r="BE208" s="164">
        <f t="shared" si="19"/>
        <v>0</v>
      </c>
      <c r="BF208" s="164">
        <f t="shared" si="20"/>
        <v>0</v>
      </c>
      <c r="BG208" s="164">
        <f t="shared" si="21"/>
        <v>0</v>
      </c>
      <c r="BH208" s="164">
        <f t="shared" si="22"/>
        <v>0</v>
      </c>
      <c r="BI208" s="164">
        <f t="shared" si="23"/>
        <v>0</v>
      </c>
      <c r="BJ208" s="13" t="s">
        <v>89</v>
      </c>
      <c r="BK208" s="164">
        <f t="shared" si="24"/>
        <v>0</v>
      </c>
      <c r="BL208" s="13" t="s">
        <v>144</v>
      </c>
      <c r="BM208" s="163" t="s">
        <v>313</v>
      </c>
    </row>
    <row r="209" spans="2:65" s="1" customFormat="1" ht="16.5" customHeight="1">
      <c r="B209" s="122"/>
      <c r="C209" s="165" t="s">
        <v>228</v>
      </c>
      <c r="D209" s="165" t="s">
        <v>244</v>
      </c>
      <c r="E209" s="166" t="s">
        <v>304</v>
      </c>
      <c r="F209" s="167" t="s">
        <v>474</v>
      </c>
      <c r="G209" s="168" t="s">
        <v>251</v>
      </c>
      <c r="H209" s="169">
        <v>64</v>
      </c>
      <c r="I209" s="170"/>
      <c r="J209" s="171">
        <f t="shared" si="15"/>
        <v>0</v>
      </c>
      <c r="K209" s="172"/>
      <c r="L209" s="173"/>
      <c r="M209" s="174" t="s">
        <v>1</v>
      </c>
      <c r="N209" s="175" t="s">
        <v>40</v>
      </c>
      <c r="P209" s="161">
        <f t="shared" si="16"/>
        <v>0</v>
      </c>
      <c r="Q209" s="161">
        <v>6.4000000000000001E-2</v>
      </c>
      <c r="R209" s="161">
        <f t="shared" si="17"/>
        <v>4.0960000000000001</v>
      </c>
      <c r="S209" s="161">
        <v>0</v>
      </c>
      <c r="T209" s="162">
        <f t="shared" si="18"/>
        <v>0</v>
      </c>
      <c r="AR209" s="163" t="s">
        <v>153</v>
      </c>
      <c r="AT209" s="163" t="s">
        <v>244</v>
      </c>
      <c r="AU209" s="163" t="s">
        <v>89</v>
      </c>
      <c r="AY209" s="13" t="s">
        <v>138</v>
      </c>
      <c r="BE209" s="164">
        <f t="shared" si="19"/>
        <v>0</v>
      </c>
      <c r="BF209" s="164">
        <f t="shared" si="20"/>
        <v>0</v>
      </c>
      <c r="BG209" s="164">
        <f t="shared" si="21"/>
        <v>0</v>
      </c>
      <c r="BH209" s="164">
        <f t="shared" si="22"/>
        <v>0</v>
      </c>
      <c r="BI209" s="164">
        <f t="shared" si="23"/>
        <v>0</v>
      </c>
      <c r="BJ209" s="13" t="s">
        <v>89</v>
      </c>
      <c r="BK209" s="164">
        <f t="shared" si="24"/>
        <v>0</v>
      </c>
      <c r="BL209" s="13" t="s">
        <v>144</v>
      </c>
      <c r="BM209" s="163" t="s">
        <v>316</v>
      </c>
    </row>
    <row r="210" spans="2:65" s="1" customFormat="1" ht="24.15" customHeight="1">
      <c r="B210" s="122"/>
      <c r="C210" s="152" t="s">
        <v>317</v>
      </c>
      <c r="D210" s="152" t="s">
        <v>140</v>
      </c>
      <c r="E210" s="153" t="s">
        <v>311</v>
      </c>
      <c r="F210" s="154" t="s">
        <v>312</v>
      </c>
      <c r="G210" s="155" t="s">
        <v>157</v>
      </c>
      <c r="H210" s="156">
        <v>2.56</v>
      </c>
      <c r="I210" s="157"/>
      <c r="J210" s="158">
        <f t="shared" si="15"/>
        <v>0</v>
      </c>
      <c r="K210" s="159"/>
      <c r="L210" s="28"/>
      <c r="M210" s="160" t="s">
        <v>1</v>
      </c>
      <c r="N210" s="121" t="s">
        <v>40</v>
      </c>
      <c r="P210" s="161">
        <f t="shared" si="16"/>
        <v>0</v>
      </c>
      <c r="Q210" s="161">
        <v>2.3628499999999999</v>
      </c>
      <c r="R210" s="161">
        <f t="shared" si="17"/>
        <v>6.0488960000000001</v>
      </c>
      <c r="S210" s="161">
        <v>0</v>
      </c>
      <c r="T210" s="162">
        <f t="shared" si="18"/>
        <v>0</v>
      </c>
      <c r="AR210" s="163" t="s">
        <v>144</v>
      </c>
      <c r="AT210" s="163" t="s">
        <v>140</v>
      </c>
      <c r="AU210" s="163" t="s">
        <v>89</v>
      </c>
      <c r="AY210" s="13" t="s">
        <v>138</v>
      </c>
      <c r="BE210" s="164">
        <f t="shared" si="19"/>
        <v>0</v>
      </c>
      <c r="BF210" s="164">
        <f t="shared" si="20"/>
        <v>0</v>
      </c>
      <c r="BG210" s="164">
        <f t="shared" si="21"/>
        <v>0</v>
      </c>
      <c r="BH210" s="164">
        <f t="shared" si="22"/>
        <v>0</v>
      </c>
      <c r="BI210" s="164">
        <f t="shared" si="23"/>
        <v>0</v>
      </c>
      <c r="BJ210" s="13" t="s">
        <v>89</v>
      </c>
      <c r="BK210" s="164">
        <f t="shared" si="24"/>
        <v>0</v>
      </c>
      <c r="BL210" s="13" t="s">
        <v>144</v>
      </c>
      <c r="BM210" s="163" t="s">
        <v>320</v>
      </c>
    </row>
    <row r="211" spans="2:65" s="1" customFormat="1" ht="24.15" customHeight="1">
      <c r="B211" s="122"/>
      <c r="C211" s="152" t="s">
        <v>232</v>
      </c>
      <c r="D211" s="152" t="s">
        <v>140</v>
      </c>
      <c r="E211" s="153" t="s">
        <v>475</v>
      </c>
      <c r="F211" s="154" t="s">
        <v>476</v>
      </c>
      <c r="G211" s="155" t="s">
        <v>206</v>
      </c>
      <c r="H211" s="156">
        <v>12.66</v>
      </c>
      <c r="I211" s="157"/>
      <c r="J211" s="158">
        <f t="shared" si="15"/>
        <v>0</v>
      </c>
      <c r="K211" s="159"/>
      <c r="L211" s="28"/>
      <c r="M211" s="160" t="s">
        <v>1</v>
      </c>
      <c r="N211" s="121" t="s">
        <v>40</v>
      </c>
      <c r="P211" s="161">
        <f t="shared" si="16"/>
        <v>0</v>
      </c>
      <c r="Q211" s="161">
        <v>1.1E-4</v>
      </c>
      <c r="R211" s="161">
        <f t="shared" si="17"/>
        <v>1.3926000000000001E-3</v>
      </c>
      <c r="S211" s="161">
        <v>1.7999999999999999E-2</v>
      </c>
      <c r="T211" s="162">
        <f t="shared" si="18"/>
        <v>0.22787999999999997</v>
      </c>
      <c r="AR211" s="163" t="s">
        <v>144</v>
      </c>
      <c r="AT211" s="163" t="s">
        <v>140</v>
      </c>
      <c r="AU211" s="163" t="s">
        <v>89</v>
      </c>
      <c r="AY211" s="13" t="s">
        <v>138</v>
      </c>
      <c r="BE211" s="164">
        <f t="shared" si="19"/>
        <v>0</v>
      </c>
      <c r="BF211" s="164">
        <f t="shared" si="20"/>
        <v>0</v>
      </c>
      <c r="BG211" s="164">
        <f t="shared" si="21"/>
        <v>0</v>
      </c>
      <c r="BH211" s="164">
        <f t="shared" si="22"/>
        <v>0</v>
      </c>
      <c r="BI211" s="164">
        <f t="shared" si="23"/>
        <v>0</v>
      </c>
      <c r="BJ211" s="13" t="s">
        <v>89</v>
      </c>
      <c r="BK211" s="164">
        <f t="shared" si="24"/>
        <v>0</v>
      </c>
      <c r="BL211" s="13" t="s">
        <v>144</v>
      </c>
      <c r="BM211" s="163" t="s">
        <v>323</v>
      </c>
    </row>
    <row r="212" spans="2:65" s="1" customFormat="1" ht="16.5" customHeight="1">
      <c r="B212" s="122"/>
      <c r="C212" s="152" t="s">
        <v>324</v>
      </c>
      <c r="D212" s="152" t="s">
        <v>140</v>
      </c>
      <c r="E212" s="153" t="s">
        <v>477</v>
      </c>
      <c r="F212" s="154" t="s">
        <v>478</v>
      </c>
      <c r="G212" s="155" t="s">
        <v>190</v>
      </c>
      <c r="H212" s="156">
        <v>5.7750000000000004</v>
      </c>
      <c r="I212" s="157"/>
      <c r="J212" s="158">
        <f t="shared" si="15"/>
        <v>0</v>
      </c>
      <c r="K212" s="159"/>
      <c r="L212" s="28"/>
      <c r="M212" s="160" t="s">
        <v>1</v>
      </c>
      <c r="N212" s="121" t="s">
        <v>40</v>
      </c>
      <c r="P212" s="161">
        <f t="shared" si="16"/>
        <v>0</v>
      </c>
      <c r="Q212" s="161">
        <v>0</v>
      </c>
      <c r="R212" s="161">
        <f t="shared" si="17"/>
        <v>0</v>
      </c>
      <c r="S212" s="161">
        <v>0</v>
      </c>
      <c r="T212" s="162">
        <f t="shared" si="18"/>
        <v>0</v>
      </c>
      <c r="AR212" s="163" t="s">
        <v>144</v>
      </c>
      <c r="AT212" s="163" t="s">
        <v>140</v>
      </c>
      <c r="AU212" s="163" t="s">
        <v>89</v>
      </c>
      <c r="AY212" s="13" t="s">
        <v>138</v>
      </c>
      <c r="BE212" s="164">
        <f t="shared" si="19"/>
        <v>0</v>
      </c>
      <c r="BF212" s="164">
        <f t="shared" si="20"/>
        <v>0</v>
      </c>
      <c r="BG212" s="164">
        <f t="shared" si="21"/>
        <v>0</v>
      </c>
      <c r="BH212" s="164">
        <f t="shared" si="22"/>
        <v>0</v>
      </c>
      <c r="BI212" s="164">
        <f t="shared" si="23"/>
        <v>0</v>
      </c>
      <c r="BJ212" s="13" t="s">
        <v>89</v>
      </c>
      <c r="BK212" s="164">
        <f t="shared" si="24"/>
        <v>0</v>
      </c>
      <c r="BL212" s="13" t="s">
        <v>144</v>
      </c>
      <c r="BM212" s="163" t="s">
        <v>327</v>
      </c>
    </row>
    <row r="213" spans="2:65" s="1" customFormat="1" ht="16.5" customHeight="1">
      <c r="B213" s="122"/>
      <c r="C213" s="152" t="s">
        <v>235</v>
      </c>
      <c r="D213" s="152" t="s">
        <v>140</v>
      </c>
      <c r="E213" s="153" t="s">
        <v>479</v>
      </c>
      <c r="F213" s="154" t="s">
        <v>480</v>
      </c>
      <c r="G213" s="155" t="s">
        <v>190</v>
      </c>
      <c r="H213" s="156">
        <v>51.975000000000001</v>
      </c>
      <c r="I213" s="157"/>
      <c r="J213" s="158">
        <f t="shared" si="15"/>
        <v>0</v>
      </c>
      <c r="K213" s="159"/>
      <c r="L213" s="28"/>
      <c r="M213" s="160" t="s">
        <v>1</v>
      </c>
      <c r="N213" s="121" t="s">
        <v>40</v>
      </c>
      <c r="P213" s="161">
        <f t="shared" si="16"/>
        <v>0</v>
      </c>
      <c r="Q213" s="161">
        <v>0</v>
      </c>
      <c r="R213" s="161">
        <f t="shared" si="17"/>
        <v>0</v>
      </c>
      <c r="S213" s="161">
        <v>0</v>
      </c>
      <c r="T213" s="162">
        <f t="shared" si="18"/>
        <v>0</v>
      </c>
      <c r="AR213" s="163" t="s">
        <v>144</v>
      </c>
      <c r="AT213" s="163" t="s">
        <v>140</v>
      </c>
      <c r="AU213" s="163" t="s">
        <v>89</v>
      </c>
      <c r="AY213" s="13" t="s">
        <v>138</v>
      </c>
      <c r="BE213" s="164">
        <f t="shared" si="19"/>
        <v>0</v>
      </c>
      <c r="BF213" s="164">
        <f t="shared" si="20"/>
        <v>0</v>
      </c>
      <c r="BG213" s="164">
        <f t="shared" si="21"/>
        <v>0</v>
      </c>
      <c r="BH213" s="164">
        <f t="shared" si="22"/>
        <v>0</v>
      </c>
      <c r="BI213" s="164">
        <f t="shared" si="23"/>
        <v>0</v>
      </c>
      <c r="BJ213" s="13" t="s">
        <v>89</v>
      </c>
      <c r="BK213" s="164">
        <f t="shared" si="24"/>
        <v>0</v>
      </c>
      <c r="BL213" s="13" t="s">
        <v>144</v>
      </c>
      <c r="BM213" s="163" t="s">
        <v>330</v>
      </c>
    </row>
    <row r="214" spans="2:65" s="1" customFormat="1" ht="16.5" customHeight="1">
      <c r="B214" s="122"/>
      <c r="C214" s="152" t="s">
        <v>331</v>
      </c>
      <c r="D214" s="152" t="s">
        <v>140</v>
      </c>
      <c r="E214" s="153" t="s">
        <v>349</v>
      </c>
      <c r="F214" s="154" t="s">
        <v>350</v>
      </c>
      <c r="G214" s="155" t="s">
        <v>190</v>
      </c>
      <c r="H214" s="156">
        <v>5.7750000000000004</v>
      </c>
      <c r="I214" s="157"/>
      <c r="J214" s="158">
        <f t="shared" si="15"/>
        <v>0</v>
      </c>
      <c r="K214" s="159"/>
      <c r="L214" s="28"/>
      <c r="M214" s="160" t="s">
        <v>1</v>
      </c>
      <c r="N214" s="121" t="s">
        <v>40</v>
      </c>
      <c r="P214" s="161">
        <f t="shared" si="16"/>
        <v>0</v>
      </c>
      <c r="Q214" s="161">
        <v>0</v>
      </c>
      <c r="R214" s="161">
        <f t="shared" si="17"/>
        <v>0</v>
      </c>
      <c r="S214" s="161">
        <v>0</v>
      </c>
      <c r="T214" s="162">
        <f t="shared" si="18"/>
        <v>0</v>
      </c>
      <c r="AR214" s="163" t="s">
        <v>144</v>
      </c>
      <c r="AT214" s="163" t="s">
        <v>140</v>
      </c>
      <c r="AU214" s="163" t="s">
        <v>89</v>
      </c>
      <c r="AY214" s="13" t="s">
        <v>138</v>
      </c>
      <c r="BE214" s="164">
        <f t="shared" si="19"/>
        <v>0</v>
      </c>
      <c r="BF214" s="164">
        <f t="shared" si="20"/>
        <v>0</v>
      </c>
      <c r="BG214" s="164">
        <f t="shared" si="21"/>
        <v>0</v>
      </c>
      <c r="BH214" s="164">
        <f t="shared" si="22"/>
        <v>0</v>
      </c>
      <c r="BI214" s="164">
        <f t="shared" si="23"/>
        <v>0</v>
      </c>
      <c r="BJ214" s="13" t="s">
        <v>89</v>
      </c>
      <c r="BK214" s="164">
        <f t="shared" si="24"/>
        <v>0</v>
      </c>
      <c r="BL214" s="13" t="s">
        <v>144</v>
      </c>
      <c r="BM214" s="163" t="s">
        <v>334</v>
      </c>
    </row>
    <row r="215" spans="2:65" s="1" customFormat="1" ht="24.15" customHeight="1">
      <c r="B215" s="122"/>
      <c r="C215" s="152" t="s">
        <v>239</v>
      </c>
      <c r="D215" s="152" t="s">
        <v>140</v>
      </c>
      <c r="E215" s="153" t="s">
        <v>481</v>
      </c>
      <c r="F215" s="154" t="s">
        <v>482</v>
      </c>
      <c r="G215" s="155" t="s">
        <v>190</v>
      </c>
      <c r="H215" s="156">
        <v>5.7750000000000004</v>
      </c>
      <c r="I215" s="157"/>
      <c r="J215" s="158">
        <f t="shared" si="15"/>
        <v>0</v>
      </c>
      <c r="K215" s="159"/>
      <c r="L215" s="28"/>
      <c r="M215" s="160" t="s">
        <v>1</v>
      </c>
      <c r="N215" s="121" t="s">
        <v>40</v>
      </c>
      <c r="P215" s="161">
        <f t="shared" si="16"/>
        <v>0</v>
      </c>
      <c r="Q215" s="161">
        <v>0</v>
      </c>
      <c r="R215" s="161">
        <f t="shared" si="17"/>
        <v>0</v>
      </c>
      <c r="S215" s="161">
        <v>0</v>
      </c>
      <c r="T215" s="162">
        <f t="shared" si="18"/>
        <v>0</v>
      </c>
      <c r="AR215" s="163" t="s">
        <v>144</v>
      </c>
      <c r="AT215" s="163" t="s">
        <v>140</v>
      </c>
      <c r="AU215" s="163" t="s">
        <v>89</v>
      </c>
      <c r="AY215" s="13" t="s">
        <v>138</v>
      </c>
      <c r="BE215" s="164">
        <f t="shared" si="19"/>
        <v>0</v>
      </c>
      <c r="BF215" s="164">
        <f t="shared" si="20"/>
        <v>0</v>
      </c>
      <c r="BG215" s="164">
        <f t="shared" si="21"/>
        <v>0</v>
      </c>
      <c r="BH215" s="164">
        <f t="shared" si="22"/>
        <v>0</v>
      </c>
      <c r="BI215" s="164">
        <f t="shared" si="23"/>
        <v>0</v>
      </c>
      <c r="BJ215" s="13" t="s">
        <v>89</v>
      </c>
      <c r="BK215" s="164">
        <f t="shared" si="24"/>
        <v>0</v>
      </c>
      <c r="BL215" s="13" t="s">
        <v>144</v>
      </c>
      <c r="BM215" s="163" t="s">
        <v>337</v>
      </c>
    </row>
    <row r="216" spans="2:65" s="1" customFormat="1" ht="16.5" customHeight="1">
      <c r="B216" s="122"/>
      <c r="C216" s="152" t="s">
        <v>338</v>
      </c>
      <c r="D216" s="152" t="s">
        <v>140</v>
      </c>
      <c r="E216" s="153" t="s">
        <v>483</v>
      </c>
      <c r="F216" s="154" t="s">
        <v>484</v>
      </c>
      <c r="G216" s="155" t="s">
        <v>157</v>
      </c>
      <c r="H216" s="156">
        <v>87.21</v>
      </c>
      <c r="I216" s="157"/>
      <c r="J216" s="158">
        <f t="shared" si="15"/>
        <v>0</v>
      </c>
      <c r="K216" s="159"/>
      <c r="L216" s="28"/>
      <c r="M216" s="160" t="s">
        <v>1</v>
      </c>
      <c r="N216" s="121" t="s">
        <v>40</v>
      </c>
      <c r="P216" s="161">
        <f t="shared" si="16"/>
        <v>0</v>
      </c>
      <c r="Q216" s="161">
        <v>0</v>
      </c>
      <c r="R216" s="161">
        <f t="shared" si="17"/>
        <v>0</v>
      </c>
      <c r="S216" s="161">
        <v>0</v>
      </c>
      <c r="T216" s="162">
        <f t="shared" si="18"/>
        <v>0</v>
      </c>
      <c r="AR216" s="163" t="s">
        <v>144</v>
      </c>
      <c r="AT216" s="163" t="s">
        <v>140</v>
      </c>
      <c r="AU216" s="163" t="s">
        <v>89</v>
      </c>
      <c r="AY216" s="13" t="s">
        <v>138</v>
      </c>
      <c r="BE216" s="164">
        <f t="shared" si="19"/>
        <v>0</v>
      </c>
      <c r="BF216" s="164">
        <f t="shared" si="20"/>
        <v>0</v>
      </c>
      <c r="BG216" s="164">
        <f t="shared" si="21"/>
        <v>0</v>
      </c>
      <c r="BH216" s="164">
        <f t="shared" si="22"/>
        <v>0</v>
      </c>
      <c r="BI216" s="164">
        <f t="shared" si="23"/>
        <v>0</v>
      </c>
      <c r="BJ216" s="13" t="s">
        <v>89</v>
      </c>
      <c r="BK216" s="164">
        <f t="shared" si="24"/>
        <v>0</v>
      </c>
      <c r="BL216" s="13" t="s">
        <v>144</v>
      </c>
      <c r="BM216" s="163" t="s">
        <v>341</v>
      </c>
    </row>
    <row r="217" spans="2:65" s="1" customFormat="1" ht="21.75" customHeight="1">
      <c r="B217" s="122"/>
      <c r="C217" s="152" t="s">
        <v>242</v>
      </c>
      <c r="D217" s="152" t="s">
        <v>140</v>
      </c>
      <c r="E217" s="153" t="s">
        <v>353</v>
      </c>
      <c r="F217" s="154" t="s">
        <v>354</v>
      </c>
      <c r="G217" s="155" t="s">
        <v>190</v>
      </c>
      <c r="H217" s="156">
        <v>372.976</v>
      </c>
      <c r="I217" s="157"/>
      <c r="J217" s="158">
        <f t="shared" si="15"/>
        <v>0</v>
      </c>
      <c r="K217" s="159"/>
      <c r="L217" s="28"/>
      <c r="M217" s="160" t="s">
        <v>1</v>
      </c>
      <c r="N217" s="121" t="s">
        <v>40</v>
      </c>
      <c r="P217" s="161">
        <f t="shared" si="16"/>
        <v>0</v>
      </c>
      <c r="Q217" s="161">
        <v>0</v>
      </c>
      <c r="R217" s="161">
        <f t="shared" si="17"/>
        <v>0</v>
      </c>
      <c r="S217" s="161">
        <v>0</v>
      </c>
      <c r="T217" s="162">
        <f t="shared" si="18"/>
        <v>0</v>
      </c>
      <c r="AR217" s="163" t="s">
        <v>144</v>
      </c>
      <c r="AT217" s="163" t="s">
        <v>140</v>
      </c>
      <c r="AU217" s="163" t="s">
        <v>89</v>
      </c>
      <c r="AY217" s="13" t="s">
        <v>138</v>
      </c>
      <c r="BE217" s="164">
        <f t="shared" si="19"/>
        <v>0</v>
      </c>
      <c r="BF217" s="164">
        <f t="shared" si="20"/>
        <v>0</v>
      </c>
      <c r="BG217" s="164">
        <f t="shared" si="21"/>
        <v>0</v>
      </c>
      <c r="BH217" s="164">
        <f t="shared" si="22"/>
        <v>0</v>
      </c>
      <c r="BI217" s="164">
        <f t="shared" si="23"/>
        <v>0</v>
      </c>
      <c r="BJ217" s="13" t="s">
        <v>89</v>
      </c>
      <c r="BK217" s="164">
        <f t="shared" si="24"/>
        <v>0</v>
      </c>
      <c r="BL217" s="13" t="s">
        <v>144</v>
      </c>
      <c r="BM217" s="163" t="s">
        <v>344</v>
      </c>
    </row>
    <row r="218" spans="2:65" s="11" customFormat="1" ht="25.95" customHeight="1">
      <c r="B218" s="140"/>
      <c r="D218" s="141" t="s">
        <v>73</v>
      </c>
      <c r="E218" s="142" t="s">
        <v>356</v>
      </c>
      <c r="F218" s="142" t="s">
        <v>357</v>
      </c>
      <c r="I218" s="143"/>
      <c r="J218" s="144">
        <f>BK218</f>
        <v>0</v>
      </c>
      <c r="L218" s="140"/>
      <c r="M218" s="145"/>
      <c r="P218" s="146">
        <f>P219+P223</f>
        <v>0</v>
      </c>
      <c r="R218" s="146">
        <f>R219+R223</f>
        <v>0.75865199999999999</v>
      </c>
      <c r="T218" s="147">
        <f>T219+T223</f>
        <v>0</v>
      </c>
      <c r="AR218" s="141" t="s">
        <v>81</v>
      </c>
      <c r="AT218" s="148" t="s">
        <v>73</v>
      </c>
      <c r="AU218" s="148" t="s">
        <v>74</v>
      </c>
      <c r="AY218" s="141" t="s">
        <v>138</v>
      </c>
      <c r="BK218" s="149">
        <f>BK219+BK223</f>
        <v>0</v>
      </c>
    </row>
    <row r="219" spans="2:65" s="11" customFormat="1" ht="22.8" customHeight="1">
      <c r="B219" s="140"/>
      <c r="D219" s="141" t="s">
        <v>73</v>
      </c>
      <c r="E219" s="150" t="s">
        <v>358</v>
      </c>
      <c r="F219" s="150" t="s">
        <v>359</v>
      </c>
      <c r="I219" s="143"/>
      <c r="J219" s="151">
        <f>BK219</f>
        <v>0</v>
      </c>
      <c r="L219" s="140"/>
      <c r="M219" s="145"/>
      <c r="P219" s="146">
        <f>SUM(P220:P222)</f>
        <v>0</v>
      </c>
      <c r="R219" s="146">
        <f>SUM(R220:R222)</f>
        <v>0.75558000000000003</v>
      </c>
      <c r="T219" s="147">
        <f>SUM(T220:T222)</f>
        <v>0</v>
      </c>
      <c r="AR219" s="141" t="s">
        <v>89</v>
      </c>
      <c r="AT219" s="148" t="s">
        <v>73</v>
      </c>
      <c r="AU219" s="148" t="s">
        <v>81</v>
      </c>
      <c r="AY219" s="141" t="s">
        <v>138</v>
      </c>
      <c r="BK219" s="149">
        <f>SUM(BK220:BK222)</f>
        <v>0</v>
      </c>
    </row>
    <row r="220" spans="2:65" s="1" customFormat="1" ht="24.15" customHeight="1">
      <c r="B220" s="122"/>
      <c r="C220" s="152" t="s">
        <v>345</v>
      </c>
      <c r="D220" s="152" t="s">
        <v>140</v>
      </c>
      <c r="E220" s="153" t="s">
        <v>485</v>
      </c>
      <c r="F220" s="154" t="s">
        <v>486</v>
      </c>
      <c r="G220" s="155" t="s">
        <v>362</v>
      </c>
      <c r="H220" s="156">
        <v>719.6</v>
      </c>
      <c r="I220" s="157"/>
      <c r="J220" s="158">
        <f>ROUND(I220*H220,2)</f>
        <v>0</v>
      </c>
      <c r="K220" s="159"/>
      <c r="L220" s="28"/>
      <c r="M220" s="160" t="s">
        <v>1</v>
      </c>
      <c r="N220" s="121" t="s">
        <v>40</v>
      </c>
      <c r="P220" s="161">
        <f>O220*H220</f>
        <v>0</v>
      </c>
      <c r="Q220" s="161">
        <v>5.0000000000000002E-5</v>
      </c>
      <c r="R220" s="161">
        <f>Q220*H220</f>
        <v>3.5980000000000005E-2</v>
      </c>
      <c r="S220" s="161">
        <v>0</v>
      </c>
      <c r="T220" s="162">
        <f>S220*H220</f>
        <v>0</v>
      </c>
      <c r="AR220" s="163" t="s">
        <v>168</v>
      </c>
      <c r="AT220" s="163" t="s">
        <v>140</v>
      </c>
      <c r="AU220" s="163" t="s">
        <v>89</v>
      </c>
      <c r="AY220" s="13" t="s">
        <v>138</v>
      </c>
      <c r="BE220" s="164">
        <f>IF(N220="základná",J220,0)</f>
        <v>0</v>
      </c>
      <c r="BF220" s="164">
        <f>IF(N220="znížená",J220,0)</f>
        <v>0</v>
      </c>
      <c r="BG220" s="164">
        <f>IF(N220="zákl. prenesená",J220,0)</f>
        <v>0</v>
      </c>
      <c r="BH220" s="164">
        <f>IF(N220="zníž. prenesená",J220,0)</f>
        <v>0</v>
      </c>
      <c r="BI220" s="164">
        <f>IF(N220="nulová",J220,0)</f>
        <v>0</v>
      </c>
      <c r="BJ220" s="13" t="s">
        <v>89</v>
      </c>
      <c r="BK220" s="164">
        <f>ROUND(I220*H220,2)</f>
        <v>0</v>
      </c>
      <c r="BL220" s="13" t="s">
        <v>168</v>
      </c>
      <c r="BM220" s="163" t="s">
        <v>348</v>
      </c>
    </row>
    <row r="221" spans="2:65" s="1" customFormat="1" ht="172.8">
      <c r="B221" s="28"/>
      <c r="D221" s="181" t="s">
        <v>387</v>
      </c>
      <c r="F221" s="182" t="s">
        <v>487</v>
      </c>
      <c r="I221" s="123"/>
      <c r="L221" s="28"/>
      <c r="M221" s="183"/>
      <c r="T221" s="55"/>
      <c r="AT221" s="13" t="s">
        <v>387</v>
      </c>
      <c r="AU221" s="13" t="s">
        <v>89</v>
      </c>
    </row>
    <row r="222" spans="2:65" s="1" customFormat="1" ht="16.5" customHeight="1">
      <c r="B222" s="122"/>
      <c r="C222" s="165" t="s">
        <v>247</v>
      </c>
      <c r="D222" s="165" t="s">
        <v>244</v>
      </c>
      <c r="E222" s="166" t="s">
        <v>365</v>
      </c>
      <c r="F222" s="167" t="s">
        <v>366</v>
      </c>
      <c r="G222" s="168" t="s">
        <v>362</v>
      </c>
      <c r="H222" s="169">
        <v>719.6</v>
      </c>
      <c r="I222" s="170"/>
      <c r="J222" s="171">
        <f>ROUND(I222*H222,2)</f>
        <v>0</v>
      </c>
      <c r="K222" s="172"/>
      <c r="L222" s="173"/>
      <c r="M222" s="174" t="s">
        <v>1</v>
      </c>
      <c r="N222" s="175" t="s">
        <v>40</v>
      </c>
      <c r="P222" s="161">
        <f>O222*H222</f>
        <v>0</v>
      </c>
      <c r="Q222" s="161">
        <v>1E-3</v>
      </c>
      <c r="R222" s="161">
        <f>Q222*H222</f>
        <v>0.71960000000000002</v>
      </c>
      <c r="S222" s="161">
        <v>0</v>
      </c>
      <c r="T222" s="162">
        <f>S222*H222</f>
        <v>0</v>
      </c>
      <c r="AR222" s="163" t="s">
        <v>198</v>
      </c>
      <c r="AT222" s="163" t="s">
        <v>244</v>
      </c>
      <c r="AU222" s="163" t="s">
        <v>89</v>
      </c>
      <c r="AY222" s="13" t="s">
        <v>138</v>
      </c>
      <c r="BE222" s="164">
        <f>IF(N222="základná",J222,0)</f>
        <v>0</v>
      </c>
      <c r="BF222" s="164">
        <f>IF(N222="znížená",J222,0)</f>
        <v>0</v>
      </c>
      <c r="BG222" s="164">
        <f>IF(N222="zákl. prenesená",J222,0)</f>
        <v>0</v>
      </c>
      <c r="BH222" s="164">
        <f>IF(N222="zníž. prenesená",J222,0)</f>
        <v>0</v>
      </c>
      <c r="BI222" s="164">
        <f>IF(N222="nulová",J222,0)</f>
        <v>0</v>
      </c>
      <c r="BJ222" s="13" t="s">
        <v>89</v>
      </c>
      <c r="BK222" s="164">
        <f>ROUND(I222*H222,2)</f>
        <v>0</v>
      </c>
      <c r="BL222" s="13" t="s">
        <v>168</v>
      </c>
      <c r="BM222" s="163" t="s">
        <v>351</v>
      </c>
    </row>
    <row r="223" spans="2:65" s="11" customFormat="1" ht="22.8" customHeight="1">
      <c r="B223" s="140"/>
      <c r="D223" s="141" t="s">
        <v>73</v>
      </c>
      <c r="E223" s="150" t="s">
        <v>368</v>
      </c>
      <c r="F223" s="150" t="s">
        <v>369</v>
      </c>
      <c r="I223" s="143"/>
      <c r="J223" s="151">
        <f>BK223</f>
        <v>0</v>
      </c>
      <c r="L223" s="140"/>
      <c r="M223" s="145"/>
      <c r="P223" s="146">
        <f>SUM(P224:P226)</f>
        <v>0</v>
      </c>
      <c r="R223" s="146">
        <f>SUM(R224:R226)</f>
        <v>3.0720000000000005E-3</v>
      </c>
      <c r="T223" s="147">
        <f>SUM(T224:T226)</f>
        <v>0</v>
      </c>
      <c r="AR223" s="141" t="s">
        <v>89</v>
      </c>
      <c r="AT223" s="148" t="s">
        <v>73</v>
      </c>
      <c r="AU223" s="148" t="s">
        <v>81</v>
      </c>
      <c r="AY223" s="141" t="s">
        <v>138</v>
      </c>
      <c r="BK223" s="149">
        <f>SUM(BK224:BK226)</f>
        <v>0</v>
      </c>
    </row>
    <row r="224" spans="2:65" s="1" customFormat="1" ht="21.75" customHeight="1">
      <c r="B224" s="122"/>
      <c r="C224" s="152" t="s">
        <v>352</v>
      </c>
      <c r="D224" s="152" t="s">
        <v>140</v>
      </c>
      <c r="E224" s="153" t="s">
        <v>370</v>
      </c>
      <c r="F224" s="154" t="s">
        <v>371</v>
      </c>
      <c r="G224" s="155" t="s">
        <v>143</v>
      </c>
      <c r="H224" s="156">
        <v>12.8</v>
      </c>
      <c r="I224" s="157"/>
      <c r="J224" s="158">
        <f>ROUND(I224*H224,2)</f>
        <v>0</v>
      </c>
      <c r="K224" s="159"/>
      <c r="L224" s="28"/>
      <c r="M224" s="160" t="s">
        <v>1</v>
      </c>
      <c r="N224" s="121" t="s">
        <v>40</v>
      </c>
      <c r="P224" s="161">
        <f>O224*H224</f>
        <v>0</v>
      </c>
      <c r="Q224" s="161">
        <v>1.6000000000000001E-4</v>
      </c>
      <c r="R224" s="161">
        <f>Q224*H224</f>
        <v>2.0480000000000003E-3</v>
      </c>
      <c r="S224" s="161">
        <v>0</v>
      </c>
      <c r="T224" s="162">
        <f>S224*H224</f>
        <v>0</v>
      </c>
      <c r="AR224" s="163" t="s">
        <v>168</v>
      </c>
      <c r="AT224" s="163" t="s">
        <v>140</v>
      </c>
      <c r="AU224" s="163" t="s">
        <v>89</v>
      </c>
      <c r="AY224" s="13" t="s">
        <v>138</v>
      </c>
      <c r="BE224" s="164">
        <f>IF(N224="základná",J224,0)</f>
        <v>0</v>
      </c>
      <c r="BF224" s="164">
        <f>IF(N224="znížená",J224,0)</f>
        <v>0</v>
      </c>
      <c r="BG224" s="164">
        <f>IF(N224="zákl. prenesená",J224,0)</f>
        <v>0</v>
      </c>
      <c r="BH224" s="164">
        <f>IF(N224="zníž. prenesená",J224,0)</f>
        <v>0</v>
      </c>
      <c r="BI224" s="164">
        <f>IF(N224="nulová",J224,0)</f>
        <v>0</v>
      </c>
      <c r="BJ224" s="13" t="s">
        <v>89</v>
      </c>
      <c r="BK224" s="164">
        <f>ROUND(I224*H224,2)</f>
        <v>0</v>
      </c>
      <c r="BL224" s="13" t="s">
        <v>168</v>
      </c>
      <c r="BM224" s="163" t="s">
        <v>355</v>
      </c>
    </row>
    <row r="225" spans="2:65" s="1" customFormat="1" ht="38.4">
      <c r="B225" s="28"/>
      <c r="D225" s="181" t="s">
        <v>387</v>
      </c>
      <c r="F225" s="182" t="s">
        <v>488</v>
      </c>
      <c r="I225" s="123"/>
      <c r="L225" s="28"/>
      <c r="M225" s="183"/>
      <c r="T225" s="55"/>
      <c r="AT225" s="13" t="s">
        <v>387</v>
      </c>
      <c r="AU225" s="13" t="s">
        <v>89</v>
      </c>
    </row>
    <row r="226" spans="2:65" s="1" customFormat="1" ht="16.5" customHeight="1">
      <c r="B226" s="122"/>
      <c r="C226" s="152" t="s">
        <v>252</v>
      </c>
      <c r="D226" s="152" t="s">
        <v>140</v>
      </c>
      <c r="E226" s="153" t="s">
        <v>374</v>
      </c>
      <c r="F226" s="154" t="s">
        <v>375</v>
      </c>
      <c r="G226" s="155" t="s">
        <v>143</v>
      </c>
      <c r="H226" s="156">
        <v>12.8</v>
      </c>
      <c r="I226" s="157"/>
      <c r="J226" s="158">
        <f>ROUND(I226*H226,2)</f>
        <v>0</v>
      </c>
      <c r="K226" s="159"/>
      <c r="L226" s="28"/>
      <c r="M226" s="160" t="s">
        <v>1</v>
      </c>
      <c r="N226" s="121" t="s">
        <v>40</v>
      </c>
      <c r="P226" s="161">
        <f>O226*H226</f>
        <v>0</v>
      </c>
      <c r="Q226" s="161">
        <v>8.0000000000000007E-5</v>
      </c>
      <c r="R226" s="161">
        <f>Q226*H226</f>
        <v>1.0240000000000002E-3</v>
      </c>
      <c r="S226" s="161">
        <v>0</v>
      </c>
      <c r="T226" s="162">
        <f>S226*H226</f>
        <v>0</v>
      </c>
      <c r="AR226" s="163" t="s">
        <v>168</v>
      </c>
      <c r="AT226" s="163" t="s">
        <v>140</v>
      </c>
      <c r="AU226" s="163" t="s">
        <v>89</v>
      </c>
      <c r="AY226" s="13" t="s">
        <v>138</v>
      </c>
      <c r="BE226" s="164">
        <f>IF(N226="základná",J226,0)</f>
        <v>0</v>
      </c>
      <c r="BF226" s="164">
        <f>IF(N226="znížená",J226,0)</f>
        <v>0</v>
      </c>
      <c r="BG226" s="164">
        <f>IF(N226="zákl. prenesená",J226,0)</f>
        <v>0</v>
      </c>
      <c r="BH226" s="164">
        <f>IF(N226="zníž. prenesená",J226,0)</f>
        <v>0</v>
      </c>
      <c r="BI226" s="164">
        <f>IF(N226="nulová",J226,0)</f>
        <v>0</v>
      </c>
      <c r="BJ226" s="13" t="s">
        <v>89</v>
      </c>
      <c r="BK226" s="164">
        <f>ROUND(I226*H226,2)</f>
        <v>0</v>
      </c>
      <c r="BL226" s="13" t="s">
        <v>168</v>
      </c>
      <c r="BM226" s="163" t="s">
        <v>363</v>
      </c>
    </row>
    <row r="227" spans="2:65" s="11" customFormat="1" ht="25.95" customHeight="1">
      <c r="B227" s="140"/>
      <c r="D227" s="141" t="s">
        <v>73</v>
      </c>
      <c r="E227" s="142" t="s">
        <v>489</v>
      </c>
      <c r="F227" s="142" t="s">
        <v>490</v>
      </c>
      <c r="I227" s="143"/>
      <c r="J227" s="144">
        <f>BK227</f>
        <v>0</v>
      </c>
      <c r="L227" s="140"/>
      <c r="M227" s="145"/>
      <c r="P227" s="146">
        <f>P228</f>
        <v>0</v>
      </c>
      <c r="R227" s="146">
        <f>R228</f>
        <v>0</v>
      </c>
      <c r="T227" s="147">
        <f>T228</f>
        <v>0</v>
      </c>
      <c r="AR227" s="141" t="s">
        <v>81</v>
      </c>
      <c r="AT227" s="148" t="s">
        <v>73</v>
      </c>
      <c r="AU227" s="148" t="s">
        <v>74</v>
      </c>
      <c r="AY227" s="141" t="s">
        <v>138</v>
      </c>
      <c r="BK227" s="149">
        <f>BK228</f>
        <v>0</v>
      </c>
    </row>
    <row r="228" spans="2:65" s="11" customFormat="1" ht="22.8" customHeight="1">
      <c r="B228" s="140"/>
      <c r="D228" s="141" t="s">
        <v>73</v>
      </c>
      <c r="E228" s="150" t="s">
        <v>491</v>
      </c>
      <c r="F228" s="150" t="s">
        <v>492</v>
      </c>
      <c r="I228" s="143"/>
      <c r="J228" s="151">
        <f>BK228</f>
        <v>0</v>
      </c>
      <c r="L228" s="140"/>
      <c r="M228" s="145"/>
      <c r="P228" s="146">
        <f>P229</f>
        <v>0</v>
      </c>
      <c r="R228" s="146">
        <f>R229</f>
        <v>0</v>
      </c>
      <c r="T228" s="147">
        <f>T229</f>
        <v>0</v>
      </c>
      <c r="AR228" s="141" t="s">
        <v>144</v>
      </c>
      <c r="AT228" s="148" t="s">
        <v>73</v>
      </c>
      <c r="AU228" s="148" t="s">
        <v>81</v>
      </c>
      <c r="AY228" s="141" t="s">
        <v>138</v>
      </c>
      <c r="BK228" s="149">
        <f>BK229</f>
        <v>0</v>
      </c>
    </row>
    <row r="229" spans="2:65" s="1" customFormat="1" ht="16.5" customHeight="1">
      <c r="B229" s="122"/>
      <c r="C229" s="152" t="s">
        <v>364</v>
      </c>
      <c r="D229" s="152" t="s">
        <v>140</v>
      </c>
      <c r="E229" s="153" t="s">
        <v>493</v>
      </c>
      <c r="F229" s="154" t="s">
        <v>494</v>
      </c>
      <c r="G229" s="155" t="s">
        <v>46</v>
      </c>
      <c r="H229" s="156">
        <v>500</v>
      </c>
      <c r="I229" s="157"/>
      <c r="J229" s="158">
        <f>ROUND(I229*H229,2)</f>
        <v>0</v>
      </c>
      <c r="K229" s="159"/>
      <c r="L229" s="28"/>
      <c r="M229" s="176" t="s">
        <v>1</v>
      </c>
      <c r="N229" s="177" t="s">
        <v>40</v>
      </c>
      <c r="O229" s="178"/>
      <c r="P229" s="179">
        <f>O229*H229</f>
        <v>0</v>
      </c>
      <c r="Q229" s="179">
        <v>0</v>
      </c>
      <c r="R229" s="179">
        <f>Q229*H229</f>
        <v>0</v>
      </c>
      <c r="S229" s="179">
        <v>0</v>
      </c>
      <c r="T229" s="180">
        <f>S229*H229</f>
        <v>0</v>
      </c>
      <c r="AR229" s="163" t="s">
        <v>495</v>
      </c>
      <c r="AT229" s="163" t="s">
        <v>140</v>
      </c>
      <c r="AU229" s="163" t="s">
        <v>89</v>
      </c>
      <c r="AY229" s="13" t="s">
        <v>138</v>
      </c>
      <c r="BE229" s="164">
        <f>IF(N229="základná",J229,0)</f>
        <v>0</v>
      </c>
      <c r="BF229" s="164">
        <f>IF(N229="znížená",J229,0)</f>
        <v>0</v>
      </c>
      <c r="BG229" s="164">
        <f>IF(N229="zákl. prenesená",J229,0)</f>
        <v>0</v>
      </c>
      <c r="BH229" s="164">
        <f>IF(N229="zníž. prenesená",J229,0)</f>
        <v>0</v>
      </c>
      <c r="BI229" s="164">
        <f>IF(N229="nulová",J229,0)</f>
        <v>0</v>
      </c>
      <c r="BJ229" s="13" t="s">
        <v>89</v>
      </c>
      <c r="BK229" s="164">
        <f>ROUND(I229*H229,2)</f>
        <v>0</v>
      </c>
      <c r="BL229" s="13" t="s">
        <v>495</v>
      </c>
      <c r="BM229" s="163" t="s">
        <v>367</v>
      </c>
    </row>
    <row r="230" spans="2:65" s="1" customFormat="1" ht="6.9" customHeight="1">
      <c r="B230" s="43"/>
      <c r="C230" s="44"/>
      <c r="D230" s="44"/>
      <c r="E230" s="44"/>
      <c r="F230" s="44"/>
      <c r="G230" s="44"/>
      <c r="H230" s="44"/>
      <c r="I230" s="44"/>
      <c r="J230" s="44"/>
      <c r="K230" s="44"/>
      <c r="L230" s="28"/>
    </row>
  </sheetData>
  <autoFilter ref="C141:K229" xr:uid="{00000000-0009-0000-0000-000002000000}"/>
  <mergeCells count="17">
    <mergeCell ref="E29:H29"/>
    <mergeCell ref="E134:H134"/>
    <mergeCell ref="L2:V2"/>
    <mergeCell ref="D116:F116"/>
    <mergeCell ref="D117:F117"/>
    <mergeCell ref="D118:F118"/>
    <mergeCell ref="E130:H130"/>
    <mergeCell ref="E132:H132"/>
    <mergeCell ref="E85:H85"/>
    <mergeCell ref="E87:H87"/>
    <mergeCell ref="E89:H89"/>
    <mergeCell ref="D114:F114"/>
    <mergeCell ref="D115:F115"/>
    <mergeCell ref="E7:H7"/>
    <mergeCell ref="E9:H9"/>
    <mergeCell ref="E11:H11"/>
    <mergeCell ref="E20:H20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BM239"/>
  <sheetViews>
    <sheetView showGridLines="0" topLeftCell="A4" workbookViewId="0"/>
  </sheetViews>
  <sheetFormatPr defaultRowHeight="10.199999999999999"/>
  <cols>
    <col min="1" max="1" width="8.28515625" customWidth="1"/>
    <col min="2" max="2" width="1.140625" customWidth="1"/>
    <col min="3" max="3" width="4.140625" customWidth="1"/>
    <col min="4" max="4" width="4.28515625" customWidth="1"/>
    <col min="5" max="5" width="17.140625" customWidth="1"/>
    <col min="6" max="6" width="50.85546875" customWidth="1"/>
    <col min="7" max="7" width="7.42578125" customWidth="1"/>
    <col min="8" max="8" width="14" customWidth="1"/>
    <col min="9" max="9" width="15.85546875" customWidth="1"/>
    <col min="10" max="10" width="22.28515625" customWidth="1"/>
    <col min="11" max="11" width="22.28515625" hidden="1" customWidth="1"/>
    <col min="12" max="12" width="9.28515625" customWidth="1"/>
    <col min="13" max="13" width="10.85546875" hidden="1" customWidth="1"/>
    <col min="14" max="14" width="9.28515625" hidden="1"/>
    <col min="15" max="20" width="14.140625" hidden="1" customWidth="1"/>
    <col min="21" max="21" width="16.28515625" hidden="1" customWidth="1"/>
    <col min="22" max="22" width="12.28515625" customWidth="1"/>
    <col min="23" max="23" width="16.28515625" customWidth="1"/>
    <col min="24" max="24" width="12.28515625" customWidth="1"/>
    <col min="25" max="25" width="15" customWidth="1"/>
    <col min="26" max="26" width="11" customWidth="1"/>
    <col min="27" max="27" width="15" customWidth="1"/>
    <col min="28" max="28" width="16.28515625" customWidth="1"/>
    <col min="29" max="29" width="11" customWidth="1"/>
    <col min="30" max="30" width="15" customWidth="1"/>
    <col min="31" max="31" width="16.28515625" customWidth="1"/>
    <col min="44" max="65" width="9.28515625" hidden="1"/>
  </cols>
  <sheetData>
    <row r="2" spans="2:46" ht="36.9" customHeight="1">
      <c r="L2" s="186" t="s">
        <v>5</v>
      </c>
      <c r="M2" s="187"/>
      <c r="N2" s="187"/>
      <c r="O2" s="187"/>
      <c r="P2" s="187"/>
      <c r="Q2" s="187"/>
      <c r="R2" s="187"/>
      <c r="S2" s="187"/>
      <c r="T2" s="187"/>
      <c r="U2" s="187"/>
      <c r="V2" s="187"/>
      <c r="AT2" s="13" t="s">
        <v>93</v>
      </c>
    </row>
    <row r="3" spans="2:46" ht="6.9" customHeight="1">
      <c r="B3" s="14"/>
      <c r="C3" s="15"/>
      <c r="D3" s="15"/>
      <c r="E3" s="15"/>
      <c r="F3" s="15"/>
      <c r="G3" s="15"/>
      <c r="H3" s="15"/>
      <c r="I3" s="15"/>
      <c r="J3" s="15"/>
      <c r="K3" s="15"/>
      <c r="L3" s="16"/>
      <c r="AT3" s="13" t="s">
        <v>74</v>
      </c>
    </row>
    <row r="4" spans="2:46" ht="24.9" customHeight="1">
      <c r="B4" s="16"/>
      <c r="D4" s="17" t="s">
        <v>94</v>
      </c>
      <c r="L4" s="16"/>
      <c r="M4" s="92" t="s">
        <v>9</v>
      </c>
      <c r="AT4" s="13" t="s">
        <v>3</v>
      </c>
    </row>
    <row r="5" spans="2:46" ht="6.9" customHeight="1">
      <c r="B5" s="16"/>
      <c r="L5" s="16"/>
    </row>
    <row r="6" spans="2:46" ht="12" customHeight="1">
      <c r="B6" s="16"/>
      <c r="D6" s="23" t="s">
        <v>15</v>
      </c>
      <c r="L6" s="16"/>
    </row>
    <row r="7" spans="2:46" ht="16.5" customHeight="1">
      <c r="B7" s="16"/>
      <c r="E7" s="190" t="str">
        <f>'Rekapitulácia stavby'!K6</f>
        <v>Miestne komunikácie Krásna</v>
      </c>
      <c r="F7" s="191"/>
      <c r="G7" s="191"/>
      <c r="H7" s="191"/>
      <c r="L7" s="16"/>
    </row>
    <row r="8" spans="2:46" ht="12" customHeight="1">
      <c r="B8" s="16"/>
      <c r="D8" s="23" t="s">
        <v>95</v>
      </c>
      <c r="L8" s="16"/>
    </row>
    <row r="9" spans="2:46" s="1" customFormat="1" ht="16.5" customHeight="1">
      <c r="B9" s="28"/>
      <c r="E9" s="190" t="s">
        <v>377</v>
      </c>
      <c r="F9" s="185"/>
      <c r="G9" s="185"/>
      <c r="H9" s="185"/>
      <c r="L9" s="28"/>
    </row>
    <row r="10" spans="2:46" s="1" customFormat="1" ht="12" customHeight="1">
      <c r="B10" s="28"/>
      <c r="D10" s="23" t="s">
        <v>378</v>
      </c>
      <c r="L10" s="28"/>
    </row>
    <row r="11" spans="2:46" s="1" customFormat="1" ht="16.5" customHeight="1">
      <c r="B11" s="28"/>
      <c r="E11" s="184" t="s">
        <v>496</v>
      </c>
      <c r="F11" s="185"/>
      <c r="G11" s="185"/>
      <c r="H11" s="185"/>
      <c r="L11" s="28"/>
    </row>
    <row r="12" spans="2:46" s="1" customFormat="1">
      <c r="B12" s="28"/>
      <c r="L12" s="28"/>
    </row>
    <row r="13" spans="2:46" s="1" customFormat="1" ht="12" customHeight="1">
      <c r="B13" s="28"/>
      <c r="D13" s="23" t="s">
        <v>17</v>
      </c>
      <c r="F13" s="21" t="s">
        <v>30</v>
      </c>
      <c r="I13" s="23" t="s">
        <v>18</v>
      </c>
      <c r="J13" s="21" t="s">
        <v>1</v>
      </c>
      <c r="L13" s="28"/>
    </row>
    <row r="14" spans="2:46" s="1" customFormat="1" ht="12" customHeight="1">
      <c r="B14" s="28"/>
      <c r="D14" s="23" t="s">
        <v>19</v>
      </c>
      <c r="F14" s="21" t="s">
        <v>20</v>
      </c>
      <c r="I14" s="23" t="s">
        <v>21</v>
      </c>
      <c r="J14" s="51" t="str">
        <f>'Rekapitulácia stavby'!AN8</f>
        <v>4. 3. 2026</v>
      </c>
      <c r="L14" s="28"/>
    </row>
    <row r="15" spans="2:46" s="1" customFormat="1" ht="10.8" customHeight="1">
      <c r="B15" s="28"/>
      <c r="L15" s="28"/>
    </row>
    <row r="16" spans="2:46" s="1" customFormat="1" ht="12" customHeight="1">
      <c r="B16" s="28"/>
      <c r="D16" s="23" t="s">
        <v>23</v>
      </c>
      <c r="I16" s="23" t="s">
        <v>24</v>
      </c>
      <c r="J16" s="21" t="s">
        <v>1</v>
      </c>
      <c r="L16" s="28"/>
    </row>
    <row r="17" spans="2:12" s="1" customFormat="1" ht="18" customHeight="1">
      <c r="B17" s="28"/>
      <c r="E17" s="21" t="s">
        <v>25</v>
      </c>
      <c r="I17" s="23" t="s">
        <v>26</v>
      </c>
      <c r="J17" s="21" t="s">
        <v>1</v>
      </c>
      <c r="L17" s="28"/>
    </row>
    <row r="18" spans="2:12" s="1" customFormat="1" ht="6.9" customHeight="1">
      <c r="B18" s="28"/>
      <c r="L18" s="28"/>
    </row>
    <row r="19" spans="2:12" s="1" customFormat="1" ht="12" customHeight="1">
      <c r="B19" s="28"/>
      <c r="D19" s="23" t="s">
        <v>27</v>
      </c>
      <c r="I19" s="23" t="s">
        <v>24</v>
      </c>
      <c r="J19" s="24" t="str">
        <f>'Rekapitulácia stavby'!AN13</f>
        <v>Vyplň údaj</v>
      </c>
      <c r="L19" s="28"/>
    </row>
    <row r="20" spans="2:12" s="1" customFormat="1" ht="18" customHeight="1">
      <c r="B20" s="28"/>
      <c r="E20" s="192" t="str">
        <f>'Rekapitulácia stavby'!E14</f>
        <v>Vyplň údaj</v>
      </c>
      <c r="F20" s="193"/>
      <c r="G20" s="193"/>
      <c r="H20" s="193"/>
      <c r="I20" s="23" t="s">
        <v>26</v>
      </c>
      <c r="J20" s="24" t="str">
        <f>'Rekapitulácia stavby'!AN14</f>
        <v>Vyplň údaj</v>
      </c>
      <c r="L20" s="28"/>
    </row>
    <row r="21" spans="2:12" s="1" customFormat="1" ht="6.9" customHeight="1">
      <c r="B21" s="28"/>
      <c r="L21" s="28"/>
    </row>
    <row r="22" spans="2:12" s="1" customFormat="1" ht="12" customHeight="1">
      <c r="B22" s="28"/>
      <c r="D22" s="23" t="s">
        <v>29</v>
      </c>
      <c r="I22" s="23" t="s">
        <v>24</v>
      </c>
      <c r="J22" s="21" t="str">
        <f>IF('Rekapitulácia stavby'!AN16="","",'Rekapitulácia stavby'!AN16)</f>
        <v/>
      </c>
      <c r="L22" s="28"/>
    </row>
    <row r="23" spans="2:12" s="1" customFormat="1" ht="18" customHeight="1">
      <c r="B23" s="28"/>
      <c r="E23" s="21" t="str">
        <f>IF('Rekapitulácia stavby'!E17="","",'Rekapitulácia stavby'!E17)</f>
        <v xml:space="preserve"> </v>
      </c>
      <c r="I23" s="23" t="s">
        <v>26</v>
      </c>
      <c r="J23" s="21" t="str">
        <f>IF('Rekapitulácia stavby'!AN17="","",'Rekapitulácia stavby'!AN17)</f>
        <v/>
      </c>
      <c r="L23" s="28"/>
    </row>
    <row r="24" spans="2:12" s="1" customFormat="1" ht="6.9" customHeight="1">
      <c r="B24" s="28"/>
      <c r="L24" s="28"/>
    </row>
    <row r="25" spans="2:12" s="1" customFormat="1" ht="12" customHeight="1">
      <c r="B25" s="28"/>
      <c r="D25" s="23" t="s">
        <v>32</v>
      </c>
      <c r="I25" s="23" t="s">
        <v>24</v>
      </c>
      <c r="J25" s="21" t="str">
        <f>IF('Rekapitulácia stavby'!AN19="","",'Rekapitulácia stavby'!AN19)</f>
        <v/>
      </c>
      <c r="L25" s="28"/>
    </row>
    <row r="26" spans="2:12" s="1" customFormat="1" ht="18" customHeight="1">
      <c r="B26" s="28"/>
      <c r="E26" s="21" t="str">
        <f>IF('Rekapitulácia stavby'!E20="","",'Rekapitulácia stavby'!E20)</f>
        <v xml:space="preserve"> </v>
      </c>
      <c r="I26" s="23" t="s">
        <v>26</v>
      </c>
      <c r="J26" s="21" t="str">
        <f>IF('Rekapitulácia stavby'!AN20="","",'Rekapitulácia stavby'!AN20)</f>
        <v/>
      </c>
      <c r="L26" s="28"/>
    </row>
    <row r="27" spans="2:12" s="1" customFormat="1" ht="6.9" customHeight="1">
      <c r="B27" s="28"/>
      <c r="L27" s="28"/>
    </row>
    <row r="28" spans="2:12" s="1" customFormat="1" ht="12" customHeight="1">
      <c r="B28" s="28"/>
      <c r="D28" s="23" t="s">
        <v>33</v>
      </c>
      <c r="L28" s="28"/>
    </row>
    <row r="29" spans="2:12" s="7" customFormat="1" ht="16.5" customHeight="1">
      <c r="B29" s="93"/>
      <c r="E29" s="194" t="s">
        <v>1</v>
      </c>
      <c r="F29" s="194"/>
      <c r="G29" s="194"/>
      <c r="H29" s="194"/>
      <c r="L29" s="93"/>
    </row>
    <row r="30" spans="2:12" s="1" customFormat="1" ht="6.9" customHeight="1">
      <c r="B30" s="28"/>
      <c r="L30" s="28"/>
    </row>
    <row r="31" spans="2:12" s="1" customFormat="1" ht="6.9" customHeight="1">
      <c r="B31" s="28"/>
      <c r="D31" s="52"/>
      <c r="E31" s="52"/>
      <c r="F31" s="52"/>
      <c r="G31" s="52"/>
      <c r="H31" s="52"/>
      <c r="I31" s="52"/>
      <c r="J31" s="52"/>
      <c r="K31" s="52"/>
      <c r="L31" s="28"/>
    </row>
    <row r="32" spans="2:12" s="1" customFormat="1" ht="14.4" customHeight="1">
      <c r="B32" s="28"/>
      <c r="D32" s="21" t="s">
        <v>97</v>
      </c>
      <c r="J32" s="94">
        <f>J98</f>
        <v>0</v>
      </c>
      <c r="L32" s="28"/>
    </row>
    <row r="33" spans="2:12" s="1" customFormat="1" ht="14.4" customHeight="1">
      <c r="B33" s="28"/>
      <c r="D33" s="95" t="s">
        <v>98</v>
      </c>
      <c r="J33" s="94">
        <f>J113</f>
        <v>0</v>
      </c>
      <c r="L33" s="28"/>
    </row>
    <row r="34" spans="2:12" s="1" customFormat="1" ht="25.35" customHeight="1">
      <c r="B34" s="28"/>
      <c r="D34" s="96" t="s">
        <v>34</v>
      </c>
      <c r="J34" s="65">
        <f>ROUND(J32 + J33, 2)</f>
        <v>0</v>
      </c>
      <c r="L34" s="28"/>
    </row>
    <row r="35" spans="2:12" s="1" customFormat="1" ht="6.9" customHeight="1">
      <c r="B35" s="28"/>
      <c r="D35" s="52"/>
      <c r="E35" s="52"/>
      <c r="F35" s="52"/>
      <c r="G35" s="52"/>
      <c r="H35" s="52"/>
      <c r="I35" s="52"/>
      <c r="J35" s="52"/>
      <c r="K35" s="52"/>
      <c r="L35" s="28"/>
    </row>
    <row r="36" spans="2:12" s="1" customFormat="1" ht="14.4" customHeight="1">
      <c r="B36" s="28"/>
      <c r="F36" s="31" t="s">
        <v>36</v>
      </c>
      <c r="I36" s="31" t="s">
        <v>35</v>
      </c>
      <c r="J36" s="31" t="s">
        <v>37</v>
      </c>
      <c r="L36" s="28"/>
    </row>
    <row r="37" spans="2:12" s="1" customFormat="1" ht="14.4" customHeight="1">
      <c r="B37" s="28"/>
      <c r="D37" s="54" t="s">
        <v>38</v>
      </c>
      <c r="E37" s="33" t="s">
        <v>39</v>
      </c>
      <c r="F37" s="97">
        <f>ROUND((SUM(BE113:BE120) + SUM(BE142:BE238)),  2)</f>
        <v>0</v>
      </c>
      <c r="G37" s="98"/>
      <c r="H37" s="98"/>
      <c r="I37" s="99">
        <v>0.23</v>
      </c>
      <c r="J37" s="97">
        <f>ROUND(((SUM(BE113:BE120) + SUM(BE142:BE238))*I37),  2)</f>
        <v>0</v>
      </c>
      <c r="L37" s="28"/>
    </row>
    <row r="38" spans="2:12" s="1" customFormat="1" ht="14.4" customHeight="1">
      <c r="B38" s="28"/>
      <c r="E38" s="33" t="s">
        <v>40</v>
      </c>
      <c r="F38" s="85">
        <f>ROUND((SUM(BF113:BF120) + SUM(BF142:BF238)),  2)</f>
        <v>0</v>
      </c>
      <c r="I38" s="100">
        <v>0.23</v>
      </c>
      <c r="J38" s="85">
        <f>ROUND(((SUM(BF113:BF120) + SUM(BF142:BF238))*I38),  2)</f>
        <v>0</v>
      </c>
      <c r="L38" s="28"/>
    </row>
    <row r="39" spans="2:12" s="1" customFormat="1" ht="14.4" hidden="1" customHeight="1">
      <c r="B39" s="28"/>
      <c r="E39" s="23" t="s">
        <v>41</v>
      </c>
      <c r="F39" s="85">
        <f>ROUND((SUM(BG113:BG120) + SUM(BG142:BG238)),  2)</f>
        <v>0</v>
      </c>
      <c r="I39" s="100">
        <v>0.23</v>
      </c>
      <c r="J39" s="85">
        <f>0</f>
        <v>0</v>
      </c>
      <c r="L39" s="28"/>
    </row>
    <row r="40" spans="2:12" s="1" customFormat="1" ht="14.4" hidden="1" customHeight="1">
      <c r="B40" s="28"/>
      <c r="E40" s="23" t="s">
        <v>42</v>
      </c>
      <c r="F40" s="85">
        <f>ROUND((SUM(BH113:BH120) + SUM(BH142:BH238)),  2)</f>
        <v>0</v>
      </c>
      <c r="I40" s="100">
        <v>0.23</v>
      </c>
      <c r="J40" s="85">
        <f>0</f>
        <v>0</v>
      </c>
      <c r="L40" s="28"/>
    </row>
    <row r="41" spans="2:12" s="1" customFormat="1" ht="14.4" hidden="1" customHeight="1">
      <c r="B41" s="28"/>
      <c r="E41" s="33" t="s">
        <v>43</v>
      </c>
      <c r="F41" s="97">
        <f>ROUND((SUM(BI113:BI120) + SUM(BI142:BI238)),  2)</f>
        <v>0</v>
      </c>
      <c r="G41" s="98"/>
      <c r="H41" s="98"/>
      <c r="I41" s="99">
        <v>0</v>
      </c>
      <c r="J41" s="97">
        <f>0</f>
        <v>0</v>
      </c>
      <c r="L41" s="28"/>
    </row>
    <row r="42" spans="2:12" s="1" customFormat="1" ht="6.9" customHeight="1">
      <c r="B42" s="28"/>
      <c r="L42" s="28"/>
    </row>
    <row r="43" spans="2:12" s="1" customFormat="1" ht="25.35" customHeight="1">
      <c r="B43" s="28"/>
      <c r="C43" s="101"/>
      <c r="D43" s="102" t="s">
        <v>44</v>
      </c>
      <c r="E43" s="56"/>
      <c r="F43" s="56"/>
      <c r="G43" s="103" t="s">
        <v>45</v>
      </c>
      <c r="H43" s="104" t="s">
        <v>46</v>
      </c>
      <c r="I43" s="56"/>
      <c r="J43" s="105">
        <f>SUM(J34:J41)</f>
        <v>0</v>
      </c>
      <c r="K43" s="106"/>
      <c r="L43" s="28"/>
    </row>
    <row r="44" spans="2:12" s="1" customFormat="1" ht="14.4" customHeight="1">
      <c r="B44" s="28"/>
      <c r="L44" s="28"/>
    </row>
    <row r="45" spans="2:12" ht="14.4" customHeight="1">
      <c r="B45" s="16"/>
      <c r="L45" s="16"/>
    </row>
    <row r="46" spans="2:12" ht="14.4" customHeight="1">
      <c r="B46" s="16"/>
      <c r="L46" s="16"/>
    </row>
    <row r="47" spans="2:12" ht="14.4" customHeight="1">
      <c r="B47" s="16"/>
      <c r="L47" s="16"/>
    </row>
    <row r="48" spans="2:12" ht="14.4" customHeight="1">
      <c r="B48" s="16"/>
      <c r="L48" s="16"/>
    </row>
    <row r="49" spans="2:12" ht="14.4" customHeight="1">
      <c r="B49" s="16"/>
      <c r="L49" s="16"/>
    </row>
    <row r="50" spans="2:12" s="1" customFormat="1" ht="14.4" customHeight="1">
      <c r="B50" s="28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28"/>
    </row>
    <row r="51" spans="2:12">
      <c r="B51" s="16"/>
      <c r="L51" s="16"/>
    </row>
    <row r="52" spans="2:12">
      <c r="B52" s="16"/>
      <c r="L52" s="16"/>
    </row>
    <row r="53" spans="2:12">
      <c r="B53" s="16"/>
      <c r="L53" s="16"/>
    </row>
    <row r="54" spans="2:12">
      <c r="B54" s="16"/>
      <c r="L54" s="16"/>
    </row>
    <row r="55" spans="2:12">
      <c r="B55" s="16"/>
      <c r="L55" s="16"/>
    </row>
    <row r="56" spans="2:12">
      <c r="B56" s="16"/>
      <c r="L56" s="16"/>
    </row>
    <row r="57" spans="2:12">
      <c r="B57" s="16"/>
      <c r="L57" s="16"/>
    </row>
    <row r="58" spans="2:12">
      <c r="B58" s="16"/>
      <c r="L58" s="16"/>
    </row>
    <row r="59" spans="2:12">
      <c r="B59" s="16"/>
      <c r="L59" s="16"/>
    </row>
    <row r="60" spans="2:12">
      <c r="B60" s="16"/>
      <c r="L60" s="16"/>
    </row>
    <row r="61" spans="2:12" s="1" customFormat="1" ht="13.2">
      <c r="B61" s="28"/>
      <c r="D61" s="42" t="s">
        <v>49</v>
      </c>
      <c r="E61" s="30"/>
      <c r="F61" s="107" t="s">
        <v>50</v>
      </c>
      <c r="G61" s="42" t="s">
        <v>49</v>
      </c>
      <c r="H61" s="30"/>
      <c r="I61" s="30"/>
      <c r="J61" s="108" t="s">
        <v>50</v>
      </c>
      <c r="K61" s="30"/>
      <c r="L61" s="28"/>
    </row>
    <row r="62" spans="2:12">
      <c r="B62" s="16"/>
      <c r="L62" s="16"/>
    </row>
    <row r="63" spans="2:12">
      <c r="B63" s="16"/>
      <c r="L63" s="16"/>
    </row>
    <row r="64" spans="2:12">
      <c r="B64" s="16"/>
      <c r="L64" s="16"/>
    </row>
    <row r="65" spans="2:12" s="1" customFormat="1" ht="13.2">
      <c r="B65" s="28"/>
      <c r="D65" s="40" t="s">
        <v>51</v>
      </c>
      <c r="E65" s="41"/>
      <c r="F65" s="41"/>
      <c r="G65" s="40" t="s">
        <v>52</v>
      </c>
      <c r="H65" s="41"/>
      <c r="I65" s="41"/>
      <c r="J65" s="41"/>
      <c r="K65" s="41"/>
      <c r="L65" s="28"/>
    </row>
    <row r="66" spans="2:12">
      <c r="B66" s="16"/>
      <c r="L66" s="16"/>
    </row>
    <row r="67" spans="2:12">
      <c r="B67" s="16"/>
      <c r="L67" s="16"/>
    </row>
    <row r="68" spans="2:12">
      <c r="B68" s="16"/>
      <c r="L68" s="16"/>
    </row>
    <row r="69" spans="2:12">
      <c r="B69" s="16"/>
      <c r="L69" s="16"/>
    </row>
    <row r="70" spans="2:12">
      <c r="B70" s="16"/>
      <c r="L70" s="16"/>
    </row>
    <row r="71" spans="2:12">
      <c r="B71" s="16"/>
      <c r="L71" s="16"/>
    </row>
    <row r="72" spans="2:12">
      <c r="B72" s="16"/>
      <c r="L72" s="16"/>
    </row>
    <row r="73" spans="2:12">
      <c r="B73" s="16"/>
      <c r="L73" s="16"/>
    </row>
    <row r="74" spans="2:12">
      <c r="B74" s="16"/>
      <c r="L74" s="16"/>
    </row>
    <row r="75" spans="2:12">
      <c r="B75" s="16"/>
      <c r="L75" s="16"/>
    </row>
    <row r="76" spans="2:12" s="1" customFormat="1" ht="13.2">
      <c r="B76" s="28"/>
      <c r="D76" s="42" t="s">
        <v>49</v>
      </c>
      <c r="E76" s="30"/>
      <c r="F76" s="107" t="s">
        <v>50</v>
      </c>
      <c r="G76" s="42" t="s">
        <v>49</v>
      </c>
      <c r="H76" s="30"/>
      <c r="I76" s="30"/>
      <c r="J76" s="108" t="s">
        <v>50</v>
      </c>
      <c r="K76" s="30"/>
      <c r="L76" s="28"/>
    </row>
    <row r="77" spans="2:12" s="1" customFormat="1" ht="14.4" customHeight="1"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28"/>
    </row>
    <row r="81" spans="2:12" s="1" customFormat="1" ht="6.9" hidden="1" customHeight="1"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28"/>
    </row>
    <row r="82" spans="2:12" s="1" customFormat="1" ht="24.9" hidden="1" customHeight="1">
      <c r="B82" s="28"/>
      <c r="C82" s="17" t="s">
        <v>99</v>
      </c>
      <c r="L82" s="28"/>
    </row>
    <row r="83" spans="2:12" s="1" customFormat="1" ht="6.9" hidden="1" customHeight="1">
      <c r="B83" s="28"/>
      <c r="L83" s="28"/>
    </row>
    <row r="84" spans="2:12" s="1" customFormat="1" ht="12" hidden="1" customHeight="1">
      <c r="B84" s="28"/>
      <c r="C84" s="23" t="s">
        <v>15</v>
      </c>
      <c r="L84" s="28"/>
    </row>
    <row r="85" spans="2:12" s="1" customFormat="1" ht="16.5" hidden="1" customHeight="1">
      <c r="B85" s="28"/>
      <c r="E85" s="190" t="str">
        <f>E7</f>
        <v>Miestne komunikácie Krásna</v>
      </c>
      <c r="F85" s="191"/>
      <c r="G85" s="191"/>
      <c r="H85" s="191"/>
      <c r="L85" s="28"/>
    </row>
    <row r="86" spans="2:12" ht="12" hidden="1" customHeight="1">
      <c r="B86" s="16"/>
      <c r="C86" s="23" t="s">
        <v>95</v>
      </c>
      <c r="L86" s="16"/>
    </row>
    <row r="87" spans="2:12" s="1" customFormat="1" ht="16.5" hidden="1" customHeight="1">
      <c r="B87" s="28"/>
      <c r="E87" s="190" t="s">
        <v>377</v>
      </c>
      <c r="F87" s="185"/>
      <c r="G87" s="185"/>
      <c r="H87" s="185"/>
      <c r="L87" s="28"/>
    </row>
    <row r="88" spans="2:12" s="1" customFormat="1" ht="12" hidden="1" customHeight="1">
      <c r="B88" s="28"/>
      <c r="C88" s="23" t="s">
        <v>378</v>
      </c>
      <c r="L88" s="28"/>
    </row>
    <row r="89" spans="2:12" s="1" customFormat="1" ht="16.5" hidden="1" customHeight="1">
      <c r="B89" s="28"/>
      <c r="E89" s="184" t="str">
        <f>E11</f>
        <v>Časť 5 - Ukrajinská od mostu cez Hornád po Átrium</v>
      </c>
      <c r="F89" s="185"/>
      <c r="G89" s="185"/>
      <c r="H89" s="185"/>
      <c r="L89" s="28"/>
    </row>
    <row r="90" spans="2:12" s="1" customFormat="1" ht="6.9" hidden="1" customHeight="1">
      <c r="B90" s="28"/>
      <c r="L90" s="28"/>
    </row>
    <row r="91" spans="2:12" s="1" customFormat="1" ht="12" hidden="1" customHeight="1">
      <c r="B91" s="28"/>
      <c r="C91" s="23" t="s">
        <v>19</v>
      </c>
      <c r="F91" s="21" t="str">
        <f>F14</f>
        <v>Mestská časť Košice - Krásna</v>
      </c>
      <c r="I91" s="23" t="s">
        <v>21</v>
      </c>
      <c r="J91" s="51" t="str">
        <f>IF(J14="","",J14)</f>
        <v>4. 3. 2026</v>
      </c>
      <c r="L91" s="28"/>
    </row>
    <row r="92" spans="2:12" s="1" customFormat="1" ht="6.9" hidden="1" customHeight="1">
      <c r="B92" s="28"/>
      <c r="L92" s="28"/>
    </row>
    <row r="93" spans="2:12" s="1" customFormat="1" ht="15.15" hidden="1" customHeight="1">
      <c r="B93" s="28"/>
      <c r="C93" s="23" t="s">
        <v>23</v>
      </c>
      <c r="F93" s="21" t="str">
        <f>E17</f>
        <v>Mestská časť Košice - Krásna, Opátska18, Košice</v>
      </c>
      <c r="I93" s="23" t="s">
        <v>29</v>
      </c>
      <c r="J93" s="26" t="str">
        <f>E23</f>
        <v xml:space="preserve"> </v>
      </c>
      <c r="L93" s="28"/>
    </row>
    <row r="94" spans="2:12" s="1" customFormat="1" ht="15.15" hidden="1" customHeight="1">
      <c r="B94" s="28"/>
      <c r="C94" s="23" t="s">
        <v>27</v>
      </c>
      <c r="F94" s="21" t="str">
        <f>IF(E20="","",E20)</f>
        <v>Vyplň údaj</v>
      </c>
      <c r="I94" s="23" t="s">
        <v>32</v>
      </c>
      <c r="J94" s="26" t="str">
        <f>E26</f>
        <v xml:space="preserve"> </v>
      </c>
      <c r="L94" s="28"/>
    </row>
    <row r="95" spans="2:12" s="1" customFormat="1" ht="10.35" hidden="1" customHeight="1">
      <c r="B95" s="28"/>
      <c r="L95" s="28"/>
    </row>
    <row r="96" spans="2:12" s="1" customFormat="1" ht="29.25" hidden="1" customHeight="1">
      <c r="B96" s="28"/>
      <c r="C96" s="109" t="s">
        <v>100</v>
      </c>
      <c r="D96" s="101"/>
      <c r="E96" s="101"/>
      <c r="F96" s="101"/>
      <c r="G96" s="101"/>
      <c r="H96" s="101"/>
      <c r="I96" s="101"/>
      <c r="J96" s="110" t="s">
        <v>101</v>
      </c>
      <c r="K96" s="101"/>
      <c r="L96" s="28"/>
    </row>
    <row r="97" spans="2:47" s="1" customFormat="1" ht="10.35" hidden="1" customHeight="1">
      <c r="B97" s="28"/>
      <c r="L97" s="28"/>
    </row>
    <row r="98" spans="2:47" s="1" customFormat="1" ht="22.8" hidden="1" customHeight="1">
      <c r="B98" s="28"/>
      <c r="C98" s="111" t="s">
        <v>102</v>
      </c>
      <c r="J98" s="65">
        <f>J142</f>
        <v>0</v>
      </c>
      <c r="L98" s="28"/>
      <c r="AU98" s="13" t="s">
        <v>103</v>
      </c>
    </row>
    <row r="99" spans="2:47" s="8" customFormat="1" ht="24.9" hidden="1" customHeight="1">
      <c r="B99" s="112"/>
      <c r="D99" s="113" t="s">
        <v>104</v>
      </c>
      <c r="E99" s="114"/>
      <c r="F99" s="114"/>
      <c r="G99" s="114"/>
      <c r="H99" s="114"/>
      <c r="I99" s="114"/>
      <c r="J99" s="115">
        <f>J143</f>
        <v>0</v>
      </c>
      <c r="L99" s="112"/>
    </row>
    <row r="100" spans="2:47" s="9" customFormat="1" ht="19.95" hidden="1" customHeight="1">
      <c r="B100" s="116"/>
      <c r="D100" s="117" t="s">
        <v>105</v>
      </c>
      <c r="E100" s="118"/>
      <c r="F100" s="118"/>
      <c r="G100" s="118"/>
      <c r="H100" s="118"/>
      <c r="I100" s="118"/>
      <c r="J100" s="119">
        <f>J144</f>
        <v>0</v>
      </c>
      <c r="L100" s="116"/>
    </row>
    <row r="101" spans="2:47" s="9" customFormat="1" ht="19.95" hidden="1" customHeight="1">
      <c r="B101" s="116"/>
      <c r="D101" s="117" t="s">
        <v>106</v>
      </c>
      <c r="E101" s="118"/>
      <c r="F101" s="118"/>
      <c r="G101" s="118"/>
      <c r="H101" s="118"/>
      <c r="I101" s="118"/>
      <c r="J101" s="119">
        <f>J169</f>
        <v>0</v>
      </c>
      <c r="L101" s="116"/>
    </row>
    <row r="102" spans="2:47" s="9" customFormat="1" ht="19.95" hidden="1" customHeight="1">
      <c r="B102" s="116"/>
      <c r="D102" s="117" t="s">
        <v>107</v>
      </c>
      <c r="E102" s="118"/>
      <c r="F102" s="118"/>
      <c r="G102" s="118"/>
      <c r="H102" s="118"/>
      <c r="I102" s="118"/>
      <c r="J102" s="119">
        <f>J183</f>
        <v>0</v>
      </c>
      <c r="L102" s="116"/>
    </row>
    <row r="103" spans="2:47" s="9" customFormat="1" ht="19.95" hidden="1" customHeight="1">
      <c r="B103" s="116"/>
      <c r="D103" s="117" t="s">
        <v>380</v>
      </c>
      <c r="E103" s="118"/>
      <c r="F103" s="118"/>
      <c r="G103" s="118"/>
      <c r="H103" s="118"/>
      <c r="I103" s="118"/>
      <c r="J103" s="119">
        <f>J189</f>
        <v>0</v>
      </c>
      <c r="L103" s="116"/>
    </row>
    <row r="104" spans="2:47" s="9" customFormat="1" ht="19.95" hidden="1" customHeight="1">
      <c r="B104" s="116"/>
      <c r="D104" s="117" t="s">
        <v>108</v>
      </c>
      <c r="E104" s="118"/>
      <c r="F104" s="118"/>
      <c r="G104" s="118"/>
      <c r="H104" s="118"/>
      <c r="I104" s="118"/>
      <c r="J104" s="119">
        <f>J193</f>
        <v>0</v>
      </c>
      <c r="L104" s="116"/>
    </row>
    <row r="105" spans="2:47" s="9" customFormat="1" ht="19.95" hidden="1" customHeight="1">
      <c r="B105" s="116"/>
      <c r="D105" s="117" t="s">
        <v>110</v>
      </c>
      <c r="E105" s="118"/>
      <c r="F105" s="118"/>
      <c r="G105" s="118"/>
      <c r="H105" s="118"/>
      <c r="I105" s="118"/>
      <c r="J105" s="119">
        <f>J206</f>
        <v>0</v>
      </c>
      <c r="L105" s="116"/>
    </row>
    <row r="106" spans="2:47" s="8" customFormat="1" ht="24.9" hidden="1" customHeight="1">
      <c r="B106" s="112"/>
      <c r="D106" s="113" t="s">
        <v>111</v>
      </c>
      <c r="E106" s="114"/>
      <c r="F106" s="114"/>
      <c r="G106" s="114"/>
      <c r="H106" s="114"/>
      <c r="I106" s="114"/>
      <c r="J106" s="115">
        <f>J227</f>
        <v>0</v>
      </c>
      <c r="L106" s="112"/>
    </row>
    <row r="107" spans="2:47" s="9" customFormat="1" ht="19.95" hidden="1" customHeight="1">
      <c r="B107" s="116"/>
      <c r="D107" s="117" t="s">
        <v>112</v>
      </c>
      <c r="E107" s="118"/>
      <c r="F107" s="118"/>
      <c r="G107" s="118"/>
      <c r="H107" s="118"/>
      <c r="I107" s="118"/>
      <c r="J107" s="119">
        <f>J228</f>
        <v>0</v>
      </c>
      <c r="L107" s="116"/>
    </row>
    <row r="108" spans="2:47" s="9" customFormat="1" ht="19.95" hidden="1" customHeight="1">
      <c r="B108" s="116"/>
      <c r="D108" s="117" t="s">
        <v>113</v>
      </c>
      <c r="E108" s="118"/>
      <c r="F108" s="118"/>
      <c r="G108" s="118"/>
      <c r="H108" s="118"/>
      <c r="I108" s="118"/>
      <c r="J108" s="119">
        <f>J232</f>
        <v>0</v>
      </c>
      <c r="L108" s="116"/>
    </row>
    <row r="109" spans="2:47" s="8" customFormat="1" ht="24.9" hidden="1" customHeight="1">
      <c r="B109" s="112"/>
      <c r="D109" s="113" t="s">
        <v>381</v>
      </c>
      <c r="E109" s="114"/>
      <c r="F109" s="114"/>
      <c r="G109" s="114"/>
      <c r="H109" s="114"/>
      <c r="I109" s="114"/>
      <c r="J109" s="115">
        <f>J236</f>
        <v>0</v>
      </c>
      <c r="L109" s="112"/>
    </row>
    <row r="110" spans="2:47" s="9" customFormat="1" ht="19.95" hidden="1" customHeight="1">
      <c r="B110" s="116"/>
      <c r="D110" s="117" t="s">
        <v>382</v>
      </c>
      <c r="E110" s="118"/>
      <c r="F110" s="118"/>
      <c r="G110" s="118"/>
      <c r="H110" s="118"/>
      <c r="I110" s="118"/>
      <c r="J110" s="119">
        <f>J237</f>
        <v>0</v>
      </c>
      <c r="L110" s="116"/>
    </row>
    <row r="111" spans="2:47" s="1" customFormat="1" ht="21.75" hidden="1" customHeight="1">
      <c r="B111" s="28"/>
      <c r="L111" s="28"/>
    </row>
    <row r="112" spans="2:47" s="1" customFormat="1" ht="6.9" hidden="1" customHeight="1">
      <c r="B112" s="28"/>
      <c r="L112" s="28"/>
    </row>
    <row r="113" spans="2:65" s="1" customFormat="1" ht="29.25" hidden="1" customHeight="1">
      <c r="B113" s="28"/>
      <c r="C113" s="111" t="s">
        <v>114</v>
      </c>
      <c r="J113" s="120">
        <f>ROUND(J114 + J115 + J116 + J117 + J118 + J119,2)</f>
        <v>0</v>
      </c>
      <c r="L113" s="28"/>
      <c r="N113" s="121" t="s">
        <v>38</v>
      </c>
    </row>
    <row r="114" spans="2:65" s="1" customFormat="1" ht="18" hidden="1" customHeight="1">
      <c r="B114" s="122"/>
      <c r="C114" s="123"/>
      <c r="D114" s="188" t="s">
        <v>115</v>
      </c>
      <c r="E114" s="189"/>
      <c r="F114" s="189"/>
      <c r="G114" s="123"/>
      <c r="H114" s="123"/>
      <c r="I114" s="123"/>
      <c r="J114" s="125">
        <v>0</v>
      </c>
      <c r="K114" s="123"/>
      <c r="L114" s="122"/>
      <c r="M114" s="123"/>
      <c r="N114" s="126" t="s">
        <v>40</v>
      </c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23"/>
      <c r="AE114" s="123"/>
      <c r="AF114" s="123"/>
      <c r="AG114" s="123"/>
      <c r="AH114" s="123"/>
      <c r="AI114" s="123"/>
      <c r="AJ114" s="123"/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7" t="s">
        <v>116</v>
      </c>
      <c r="AZ114" s="123"/>
      <c r="BA114" s="123"/>
      <c r="BB114" s="123"/>
      <c r="BC114" s="123"/>
      <c r="BD114" s="123"/>
      <c r="BE114" s="128">
        <f t="shared" ref="BE114:BE119" si="0">IF(N114="základná",J114,0)</f>
        <v>0</v>
      </c>
      <c r="BF114" s="128">
        <f t="shared" ref="BF114:BF119" si="1">IF(N114="znížená",J114,0)</f>
        <v>0</v>
      </c>
      <c r="BG114" s="128">
        <f t="shared" ref="BG114:BG119" si="2">IF(N114="zákl. prenesená",J114,0)</f>
        <v>0</v>
      </c>
      <c r="BH114" s="128">
        <f t="shared" ref="BH114:BH119" si="3">IF(N114="zníž. prenesená",J114,0)</f>
        <v>0</v>
      </c>
      <c r="BI114" s="128">
        <f t="shared" ref="BI114:BI119" si="4">IF(N114="nulová",J114,0)</f>
        <v>0</v>
      </c>
      <c r="BJ114" s="127" t="s">
        <v>89</v>
      </c>
      <c r="BK114" s="123"/>
      <c r="BL114" s="123"/>
      <c r="BM114" s="123"/>
    </row>
    <row r="115" spans="2:65" s="1" customFormat="1" ht="18" hidden="1" customHeight="1">
      <c r="B115" s="122"/>
      <c r="C115" s="123"/>
      <c r="D115" s="188" t="s">
        <v>117</v>
      </c>
      <c r="E115" s="189"/>
      <c r="F115" s="189"/>
      <c r="G115" s="123"/>
      <c r="H115" s="123"/>
      <c r="I115" s="123"/>
      <c r="J115" s="125">
        <v>0</v>
      </c>
      <c r="K115" s="123"/>
      <c r="L115" s="122"/>
      <c r="M115" s="123"/>
      <c r="N115" s="126" t="s">
        <v>40</v>
      </c>
      <c r="O115" s="123"/>
      <c r="P115" s="123"/>
      <c r="Q115" s="123"/>
      <c r="R115" s="123"/>
      <c r="S115" s="123"/>
      <c r="T115" s="123"/>
      <c r="U115" s="123"/>
      <c r="V115" s="123"/>
      <c r="W115" s="123"/>
      <c r="X115" s="123"/>
      <c r="Y115" s="123"/>
      <c r="Z115" s="123"/>
      <c r="AA115" s="123"/>
      <c r="AB115" s="123"/>
      <c r="AC115" s="123"/>
      <c r="AD115" s="123"/>
      <c r="AE115" s="123"/>
      <c r="AF115" s="123"/>
      <c r="AG115" s="123"/>
      <c r="AH115" s="123"/>
      <c r="AI115" s="123"/>
      <c r="AJ115" s="123"/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7" t="s">
        <v>116</v>
      </c>
      <c r="AZ115" s="123"/>
      <c r="BA115" s="123"/>
      <c r="BB115" s="123"/>
      <c r="BC115" s="123"/>
      <c r="BD115" s="123"/>
      <c r="BE115" s="128">
        <f t="shared" si="0"/>
        <v>0</v>
      </c>
      <c r="BF115" s="128">
        <f t="shared" si="1"/>
        <v>0</v>
      </c>
      <c r="BG115" s="128">
        <f t="shared" si="2"/>
        <v>0</v>
      </c>
      <c r="BH115" s="128">
        <f t="shared" si="3"/>
        <v>0</v>
      </c>
      <c r="BI115" s="128">
        <f t="shared" si="4"/>
        <v>0</v>
      </c>
      <c r="BJ115" s="127" t="s">
        <v>89</v>
      </c>
      <c r="BK115" s="123"/>
      <c r="BL115" s="123"/>
      <c r="BM115" s="123"/>
    </row>
    <row r="116" spans="2:65" s="1" customFormat="1" ht="18" hidden="1" customHeight="1">
      <c r="B116" s="122"/>
      <c r="C116" s="123"/>
      <c r="D116" s="188" t="s">
        <v>118</v>
      </c>
      <c r="E116" s="189"/>
      <c r="F116" s="189"/>
      <c r="G116" s="123"/>
      <c r="H116" s="123"/>
      <c r="I116" s="123"/>
      <c r="J116" s="125">
        <v>0</v>
      </c>
      <c r="K116" s="123"/>
      <c r="L116" s="122"/>
      <c r="M116" s="123"/>
      <c r="N116" s="126" t="s">
        <v>40</v>
      </c>
      <c r="O116" s="123"/>
      <c r="P116" s="123"/>
      <c r="Q116" s="123"/>
      <c r="R116" s="123"/>
      <c r="S116" s="123"/>
      <c r="T116" s="123"/>
      <c r="U116" s="123"/>
      <c r="V116" s="123"/>
      <c r="W116" s="123"/>
      <c r="X116" s="123"/>
      <c r="Y116" s="123"/>
      <c r="Z116" s="123"/>
      <c r="AA116" s="123"/>
      <c r="AB116" s="123"/>
      <c r="AC116" s="123"/>
      <c r="AD116" s="123"/>
      <c r="AE116" s="123"/>
      <c r="AF116" s="123"/>
      <c r="AG116" s="123"/>
      <c r="AH116" s="123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7" t="s">
        <v>116</v>
      </c>
      <c r="AZ116" s="123"/>
      <c r="BA116" s="123"/>
      <c r="BB116" s="123"/>
      <c r="BC116" s="123"/>
      <c r="BD116" s="123"/>
      <c r="BE116" s="128">
        <f t="shared" si="0"/>
        <v>0</v>
      </c>
      <c r="BF116" s="128">
        <f t="shared" si="1"/>
        <v>0</v>
      </c>
      <c r="BG116" s="128">
        <f t="shared" si="2"/>
        <v>0</v>
      </c>
      <c r="BH116" s="128">
        <f t="shared" si="3"/>
        <v>0</v>
      </c>
      <c r="BI116" s="128">
        <f t="shared" si="4"/>
        <v>0</v>
      </c>
      <c r="BJ116" s="127" t="s">
        <v>89</v>
      </c>
      <c r="BK116" s="123"/>
      <c r="BL116" s="123"/>
      <c r="BM116" s="123"/>
    </row>
    <row r="117" spans="2:65" s="1" customFormat="1" ht="18" hidden="1" customHeight="1">
      <c r="B117" s="122"/>
      <c r="C117" s="123"/>
      <c r="D117" s="188" t="s">
        <v>119</v>
      </c>
      <c r="E117" s="189"/>
      <c r="F117" s="189"/>
      <c r="G117" s="123"/>
      <c r="H117" s="123"/>
      <c r="I117" s="123"/>
      <c r="J117" s="125">
        <v>0</v>
      </c>
      <c r="K117" s="123"/>
      <c r="L117" s="122"/>
      <c r="M117" s="123"/>
      <c r="N117" s="126" t="s">
        <v>40</v>
      </c>
      <c r="O117" s="123"/>
      <c r="P117" s="123"/>
      <c r="Q117" s="123"/>
      <c r="R117" s="123"/>
      <c r="S117" s="123"/>
      <c r="T117" s="123"/>
      <c r="U117" s="123"/>
      <c r="V117" s="123"/>
      <c r="W117" s="123"/>
      <c r="X117" s="123"/>
      <c r="Y117" s="123"/>
      <c r="Z117" s="123"/>
      <c r="AA117" s="123"/>
      <c r="AB117" s="123"/>
      <c r="AC117" s="123"/>
      <c r="AD117" s="123"/>
      <c r="AE117" s="123"/>
      <c r="AF117" s="123"/>
      <c r="AG117" s="123"/>
      <c r="AH117" s="123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7" t="s">
        <v>116</v>
      </c>
      <c r="AZ117" s="123"/>
      <c r="BA117" s="123"/>
      <c r="BB117" s="123"/>
      <c r="BC117" s="123"/>
      <c r="BD117" s="123"/>
      <c r="BE117" s="128">
        <f t="shared" si="0"/>
        <v>0</v>
      </c>
      <c r="BF117" s="128">
        <f t="shared" si="1"/>
        <v>0</v>
      </c>
      <c r="BG117" s="128">
        <f t="shared" si="2"/>
        <v>0</v>
      </c>
      <c r="BH117" s="128">
        <f t="shared" si="3"/>
        <v>0</v>
      </c>
      <c r="BI117" s="128">
        <f t="shared" si="4"/>
        <v>0</v>
      </c>
      <c r="BJ117" s="127" t="s">
        <v>89</v>
      </c>
      <c r="BK117" s="123"/>
      <c r="BL117" s="123"/>
      <c r="BM117" s="123"/>
    </row>
    <row r="118" spans="2:65" s="1" customFormat="1" ht="18" hidden="1" customHeight="1">
      <c r="B118" s="122"/>
      <c r="C118" s="123"/>
      <c r="D118" s="188" t="s">
        <v>120</v>
      </c>
      <c r="E118" s="189"/>
      <c r="F118" s="189"/>
      <c r="G118" s="123"/>
      <c r="H118" s="123"/>
      <c r="I118" s="123"/>
      <c r="J118" s="125">
        <v>0</v>
      </c>
      <c r="K118" s="123"/>
      <c r="L118" s="122"/>
      <c r="M118" s="123"/>
      <c r="N118" s="126" t="s">
        <v>40</v>
      </c>
      <c r="O118" s="123"/>
      <c r="P118" s="123"/>
      <c r="Q118" s="123"/>
      <c r="R118" s="123"/>
      <c r="S118" s="123"/>
      <c r="T118" s="123"/>
      <c r="U118" s="123"/>
      <c r="V118" s="123"/>
      <c r="W118" s="123"/>
      <c r="X118" s="123"/>
      <c r="Y118" s="123"/>
      <c r="Z118" s="123"/>
      <c r="AA118" s="123"/>
      <c r="AB118" s="123"/>
      <c r="AC118" s="123"/>
      <c r="AD118" s="123"/>
      <c r="AE118" s="123"/>
      <c r="AF118" s="123"/>
      <c r="AG118" s="123"/>
      <c r="AH118" s="123"/>
      <c r="AI118" s="123"/>
      <c r="AJ118" s="123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7" t="s">
        <v>116</v>
      </c>
      <c r="AZ118" s="123"/>
      <c r="BA118" s="123"/>
      <c r="BB118" s="123"/>
      <c r="BC118" s="123"/>
      <c r="BD118" s="123"/>
      <c r="BE118" s="128">
        <f t="shared" si="0"/>
        <v>0</v>
      </c>
      <c r="BF118" s="128">
        <f t="shared" si="1"/>
        <v>0</v>
      </c>
      <c r="BG118" s="128">
        <f t="shared" si="2"/>
        <v>0</v>
      </c>
      <c r="BH118" s="128">
        <f t="shared" si="3"/>
        <v>0</v>
      </c>
      <c r="BI118" s="128">
        <f t="shared" si="4"/>
        <v>0</v>
      </c>
      <c r="BJ118" s="127" t="s">
        <v>89</v>
      </c>
      <c r="BK118" s="123"/>
      <c r="BL118" s="123"/>
      <c r="BM118" s="123"/>
    </row>
    <row r="119" spans="2:65" s="1" customFormat="1" ht="18" hidden="1" customHeight="1">
      <c r="B119" s="122"/>
      <c r="C119" s="123"/>
      <c r="D119" s="124" t="s">
        <v>121</v>
      </c>
      <c r="E119" s="123"/>
      <c r="F119" s="123"/>
      <c r="G119" s="123"/>
      <c r="H119" s="123"/>
      <c r="I119" s="123"/>
      <c r="J119" s="125">
        <f>ROUND(J32*T119,2)</f>
        <v>0</v>
      </c>
      <c r="K119" s="123"/>
      <c r="L119" s="122"/>
      <c r="M119" s="123"/>
      <c r="N119" s="126" t="s">
        <v>40</v>
      </c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23"/>
      <c r="AE119" s="123"/>
      <c r="AF119" s="123"/>
      <c r="AG119" s="123"/>
      <c r="AH119" s="123"/>
      <c r="AI119" s="123"/>
      <c r="AJ119" s="123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7" t="s">
        <v>122</v>
      </c>
      <c r="AZ119" s="123"/>
      <c r="BA119" s="123"/>
      <c r="BB119" s="123"/>
      <c r="BC119" s="123"/>
      <c r="BD119" s="123"/>
      <c r="BE119" s="128">
        <f t="shared" si="0"/>
        <v>0</v>
      </c>
      <c r="BF119" s="128">
        <f t="shared" si="1"/>
        <v>0</v>
      </c>
      <c r="BG119" s="128">
        <f t="shared" si="2"/>
        <v>0</v>
      </c>
      <c r="BH119" s="128">
        <f t="shared" si="3"/>
        <v>0</v>
      </c>
      <c r="BI119" s="128">
        <f t="shared" si="4"/>
        <v>0</v>
      </c>
      <c r="BJ119" s="127" t="s">
        <v>89</v>
      </c>
      <c r="BK119" s="123"/>
      <c r="BL119" s="123"/>
      <c r="BM119" s="123"/>
    </row>
    <row r="120" spans="2:65" s="1" customFormat="1" hidden="1">
      <c r="B120" s="28"/>
      <c r="L120" s="28"/>
    </row>
    <row r="121" spans="2:65" s="1" customFormat="1" ht="29.25" hidden="1" customHeight="1">
      <c r="B121" s="28"/>
      <c r="C121" s="129" t="s">
        <v>123</v>
      </c>
      <c r="D121" s="101"/>
      <c r="E121" s="101"/>
      <c r="F121" s="101"/>
      <c r="G121" s="101"/>
      <c r="H121" s="101"/>
      <c r="I121" s="101"/>
      <c r="J121" s="130">
        <f>ROUND(J98+J113,2)</f>
        <v>0</v>
      </c>
      <c r="K121" s="101"/>
      <c r="L121" s="28"/>
    </row>
    <row r="122" spans="2:65" s="1" customFormat="1" ht="6.9" hidden="1" customHeight="1">
      <c r="B122" s="43"/>
      <c r="C122" s="44"/>
      <c r="D122" s="44"/>
      <c r="E122" s="44"/>
      <c r="F122" s="44"/>
      <c r="G122" s="44"/>
      <c r="H122" s="44"/>
      <c r="I122" s="44"/>
      <c r="J122" s="44"/>
      <c r="K122" s="44"/>
      <c r="L122" s="28"/>
    </row>
    <row r="123" spans="2:65" hidden="1"/>
    <row r="124" spans="2:65" hidden="1"/>
    <row r="125" spans="2:65" hidden="1"/>
    <row r="126" spans="2:65" s="1" customFormat="1" ht="6.9" customHeight="1">
      <c r="B126" s="45"/>
      <c r="C126" s="46"/>
      <c r="D126" s="46"/>
      <c r="E126" s="46"/>
      <c r="F126" s="46"/>
      <c r="G126" s="46"/>
      <c r="H126" s="46"/>
      <c r="I126" s="46"/>
      <c r="J126" s="46"/>
      <c r="K126" s="46"/>
      <c r="L126" s="28"/>
    </row>
    <row r="127" spans="2:65" s="1" customFormat="1" ht="24.9" customHeight="1">
      <c r="B127" s="28"/>
      <c r="C127" s="17" t="s">
        <v>124</v>
      </c>
      <c r="L127" s="28"/>
    </row>
    <row r="128" spans="2:65" s="1" customFormat="1" ht="6.9" customHeight="1">
      <c r="B128" s="28"/>
      <c r="L128" s="28"/>
    </row>
    <row r="129" spans="2:63" s="1" customFormat="1" ht="12" customHeight="1">
      <c r="B129" s="28"/>
      <c r="C129" s="23" t="s">
        <v>15</v>
      </c>
      <c r="L129" s="28"/>
    </row>
    <row r="130" spans="2:63" s="1" customFormat="1" ht="16.5" customHeight="1">
      <c r="B130" s="28"/>
      <c r="E130" s="190" t="str">
        <f>E7</f>
        <v>Miestne komunikácie Krásna</v>
      </c>
      <c r="F130" s="191"/>
      <c r="G130" s="191"/>
      <c r="H130" s="191"/>
      <c r="L130" s="28"/>
    </row>
    <row r="131" spans="2:63" ht="12" customHeight="1">
      <c r="B131" s="16"/>
      <c r="C131" s="23" t="s">
        <v>95</v>
      </c>
      <c r="L131" s="16"/>
    </row>
    <row r="132" spans="2:63" s="1" customFormat="1" ht="16.5" customHeight="1">
      <c r="B132" s="28"/>
      <c r="E132" s="190" t="s">
        <v>377</v>
      </c>
      <c r="F132" s="185"/>
      <c r="G132" s="185"/>
      <c r="H132" s="185"/>
      <c r="L132" s="28"/>
    </row>
    <row r="133" spans="2:63" s="1" customFormat="1" ht="12" customHeight="1">
      <c r="B133" s="28"/>
      <c r="C133" s="23" t="s">
        <v>378</v>
      </c>
      <c r="L133" s="28"/>
    </row>
    <row r="134" spans="2:63" s="1" customFormat="1" ht="16.5" customHeight="1">
      <c r="B134" s="28"/>
      <c r="E134" s="184" t="str">
        <f>E11</f>
        <v>Časť 5 - Ukrajinská od mostu cez Hornád po Átrium</v>
      </c>
      <c r="F134" s="185"/>
      <c r="G134" s="185"/>
      <c r="H134" s="185"/>
      <c r="L134" s="28"/>
    </row>
    <row r="135" spans="2:63" s="1" customFormat="1" ht="6.9" customHeight="1">
      <c r="B135" s="28"/>
      <c r="L135" s="28"/>
    </row>
    <row r="136" spans="2:63" s="1" customFormat="1" ht="12" customHeight="1">
      <c r="B136" s="28"/>
      <c r="C136" s="23" t="s">
        <v>19</v>
      </c>
      <c r="F136" s="21" t="str">
        <f>F14</f>
        <v>Mestská časť Košice - Krásna</v>
      </c>
      <c r="I136" s="23" t="s">
        <v>21</v>
      </c>
      <c r="J136" s="51" t="str">
        <f>IF(J14="","",J14)</f>
        <v>4. 3. 2026</v>
      </c>
      <c r="L136" s="28"/>
    </row>
    <row r="137" spans="2:63" s="1" customFormat="1" ht="6.9" customHeight="1">
      <c r="B137" s="28"/>
      <c r="L137" s="28"/>
    </row>
    <row r="138" spans="2:63" s="1" customFormat="1" ht="15.15" customHeight="1">
      <c r="B138" s="28"/>
      <c r="C138" s="23" t="s">
        <v>23</v>
      </c>
      <c r="F138" s="21" t="str">
        <f>E17</f>
        <v>Mestská časť Košice - Krásna, Opátska18, Košice</v>
      </c>
      <c r="I138" s="23" t="s">
        <v>29</v>
      </c>
      <c r="J138" s="26" t="str">
        <f>E23</f>
        <v xml:space="preserve"> </v>
      </c>
      <c r="L138" s="28"/>
    </row>
    <row r="139" spans="2:63" s="1" customFormat="1" ht="15.15" customHeight="1">
      <c r="B139" s="28"/>
      <c r="C139" s="23" t="s">
        <v>27</v>
      </c>
      <c r="F139" s="21" t="str">
        <f>IF(E20="","",E20)</f>
        <v>Vyplň údaj</v>
      </c>
      <c r="I139" s="23" t="s">
        <v>32</v>
      </c>
      <c r="J139" s="26" t="str">
        <f>E26</f>
        <v xml:space="preserve"> </v>
      </c>
      <c r="L139" s="28"/>
    </row>
    <row r="140" spans="2:63" s="1" customFormat="1" ht="10.35" customHeight="1">
      <c r="B140" s="28"/>
      <c r="L140" s="28"/>
    </row>
    <row r="141" spans="2:63" s="10" customFormat="1" ht="29.25" customHeight="1">
      <c r="B141" s="131"/>
      <c r="C141" s="132" t="s">
        <v>125</v>
      </c>
      <c r="D141" s="133" t="s">
        <v>59</v>
      </c>
      <c r="E141" s="133" t="s">
        <v>55</v>
      </c>
      <c r="F141" s="133" t="s">
        <v>56</v>
      </c>
      <c r="G141" s="133" t="s">
        <v>126</v>
      </c>
      <c r="H141" s="133" t="s">
        <v>127</v>
      </c>
      <c r="I141" s="133" t="s">
        <v>128</v>
      </c>
      <c r="J141" s="134" t="s">
        <v>101</v>
      </c>
      <c r="K141" s="135" t="s">
        <v>129</v>
      </c>
      <c r="L141" s="131"/>
      <c r="M141" s="58" t="s">
        <v>1</v>
      </c>
      <c r="N141" s="59" t="s">
        <v>38</v>
      </c>
      <c r="O141" s="59" t="s">
        <v>130</v>
      </c>
      <c r="P141" s="59" t="s">
        <v>131</v>
      </c>
      <c r="Q141" s="59" t="s">
        <v>132</v>
      </c>
      <c r="R141" s="59" t="s">
        <v>133</v>
      </c>
      <c r="S141" s="59" t="s">
        <v>134</v>
      </c>
      <c r="T141" s="60" t="s">
        <v>135</v>
      </c>
    </row>
    <row r="142" spans="2:63" s="1" customFormat="1" ht="22.8" customHeight="1">
      <c r="B142" s="28"/>
      <c r="C142" s="63" t="s">
        <v>97</v>
      </c>
      <c r="J142" s="136">
        <f>BK142</f>
        <v>0</v>
      </c>
      <c r="L142" s="28"/>
      <c r="M142" s="61"/>
      <c r="N142" s="52"/>
      <c r="O142" s="52"/>
      <c r="P142" s="137">
        <f>P143+P227+P236</f>
        <v>0</v>
      </c>
      <c r="Q142" s="52"/>
      <c r="R142" s="137">
        <f>R143+R227+R236</f>
        <v>362.10205042000001</v>
      </c>
      <c r="S142" s="52"/>
      <c r="T142" s="138">
        <f>T143+T227+T236</f>
        <v>8.6610600000000009</v>
      </c>
      <c r="AT142" s="13" t="s">
        <v>73</v>
      </c>
      <c r="AU142" s="13" t="s">
        <v>103</v>
      </c>
      <c r="BK142" s="139">
        <f>BK143+BK227+BK236</f>
        <v>0</v>
      </c>
    </row>
    <row r="143" spans="2:63" s="11" customFormat="1" ht="25.95" customHeight="1">
      <c r="B143" s="140"/>
      <c r="D143" s="141" t="s">
        <v>73</v>
      </c>
      <c r="E143" s="142" t="s">
        <v>136</v>
      </c>
      <c r="F143" s="142" t="s">
        <v>137</v>
      </c>
      <c r="I143" s="143"/>
      <c r="J143" s="144">
        <f>BK143</f>
        <v>0</v>
      </c>
      <c r="L143" s="140"/>
      <c r="M143" s="145"/>
      <c r="P143" s="146">
        <f>P144+P169+P183+P189+P193+P206</f>
        <v>0</v>
      </c>
      <c r="R143" s="146">
        <f>R144+R169+R183+R189+R193+R206</f>
        <v>361.43031547000004</v>
      </c>
      <c r="T143" s="147">
        <f>T144+T169+T183+T189+T193+T206</f>
        <v>8.6610600000000009</v>
      </c>
      <c r="AR143" s="141" t="s">
        <v>81</v>
      </c>
      <c r="AT143" s="148" t="s">
        <v>73</v>
      </c>
      <c r="AU143" s="148" t="s">
        <v>74</v>
      </c>
      <c r="AY143" s="141" t="s">
        <v>138</v>
      </c>
      <c r="BK143" s="149">
        <f>BK144+BK169+BK183+BK189+BK193+BK206</f>
        <v>0</v>
      </c>
    </row>
    <row r="144" spans="2:63" s="11" customFormat="1" ht="22.8" customHeight="1">
      <c r="B144" s="140"/>
      <c r="D144" s="141" t="s">
        <v>73</v>
      </c>
      <c r="E144" s="150" t="s">
        <v>81</v>
      </c>
      <c r="F144" s="150" t="s">
        <v>139</v>
      </c>
      <c r="I144" s="143"/>
      <c r="J144" s="151">
        <f>BK144</f>
        <v>0</v>
      </c>
      <c r="L144" s="140"/>
      <c r="M144" s="145"/>
      <c r="P144" s="146">
        <f>SUM(P145:P168)</f>
        <v>0</v>
      </c>
      <c r="R144" s="146">
        <f>SUM(R145:R168)</f>
        <v>1.0716E-2</v>
      </c>
      <c r="T144" s="147">
        <f>SUM(T145:T168)</f>
        <v>8.5091400000000004</v>
      </c>
      <c r="AR144" s="141" t="s">
        <v>81</v>
      </c>
      <c r="AT144" s="148" t="s">
        <v>73</v>
      </c>
      <c r="AU144" s="148" t="s">
        <v>81</v>
      </c>
      <c r="AY144" s="141" t="s">
        <v>138</v>
      </c>
      <c r="BK144" s="149">
        <f>SUM(BK145:BK168)</f>
        <v>0</v>
      </c>
    </row>
    <row r="145" spans="2:65" s="1" customFormat="1" ht="16.5" customHeight="1">
      <c r="B145" s="122"/>
      <c r="C145" s="152" t="s">
        <v>81</v>
      </c>
      <c r="D145" s="152" t="s">
        <v>140</v>
      </c>
      <c r="E145" s="153" t="s">
        <v>383</v>
      </c>
      <c r="F145" s="154" t="s">
        <v>384</v>
      </c>
      <c r="G145" s="155" t="s">
        <v>157</v>
      </c>
      <c r="H145" s="156">
        <v>1.845</v>
      </c>
      <c r="I145" s="157"/>
      <c r="J145" s="158">
        <f>ROUND(I145*H145,2)</f>
        <v>0</v>
      </c>
      <c r="K145" s="159"/>
      <c r="L145" s="28"/>
      <c r="M145" s="160" t="s">
        <v>1</v>
      </c>
      <c r="N145" s="121" t="s">
        <v>40</v>
      </c>
      <c r="P145" s="161">
        <f>O145*H145</f>
        <v>0</v>
      </c>
      <c r="Q145" s="161">
        <v>0</v>
      </c>
      <c r="R145" s="161">
        <f>Q145*H145</f>
        <v>0</v>
      </c>
      <c r="S145" s="161">
        <v>4.6120000000000001</v>
      </c>
      <c r="T145" s="162">
        <f>S145*H145</f>
        <v>8.5091400000000004</v>
      </c>
      <c r="AR145" s="163" t="s">
        <v>144</v>
      </c>
      <c r="AT145" s="163" t="s">
        <v>140</v>
      </c>
      <c r="AU145" s="163" t="s">
        <v>89</v>
      </c>
      <c r="AY145" s="13" t="s">
        <v>138</v>
      </c>
      <c r="BE145" s="164">
        <f>IF(N145="základná",J145,0)</f>
        <v>0</v>
      </c>
      <c r="BF145" s="164">
        <f>IF(N145="znížená",J145,0)</f>
        <v>0</v>
      </c>
      <c r="BG145" s="164">
        <f>IF(N145="zákl. prenesená",J145,0)</f>
        <v>0</v>
      </c>
      <c r="BH145" s="164">
        <f>IF(N145="zníž. prenesená",J145,0)</f>
        <v>0</v>
      </c>
      <c r="BI145" s="164">
        <f>IF(N145="nulová",J145,0)</f>
        <v>0</v>
      </c>
      <c r="BJ145" s="13" t="s">
        <v>89</v>
      </c>
      <c r="BK145" s="164">
        <f>ROUND(I145*H145,2)</f>
        <v>0</v>
      </c>
      <c r="BL145" s="13" t="s">
        <v>144</v>
      </c>
      <c r="BM145" s="163" t="s">
        <v>89</v>
      </c>
    </row>
    <row r="146" spans="2:65" s="1" customFormat="1" ht="24.15" customHeight="1">
      <c r="B146" s="122"/>
      <c r="C146" s="152" t="s">
        <v>89</v>
      </c>
      <c r="D146" s="152" t="s">
        <v>140</v>
      </c>
      <c r="E146" s="153" t="s">
        <v>385</v>
      </c>
      <c r="F146" s="154" t="s">
        <v>386</v>
      </c>
      <c r="G146" s="155" t="s">
        <v>157</v>
      </c>
      <c r="H146" s="156">
        <v>67.08</v>
      </c>
      <c r="I146" s="157"/>
      <c r="J146" s="158">
        <f>ROUND(I146*H146,2)</f>
        <v>0</v>
      </c>
      <c r="K146" s="159"/>
      <c r="L146" s="28"/>
      <c r="M146" s="160" t="s">
        <v>1</v>
      </c>
      <c r="N146" s="121" t="s">
        <v>40</v>
      </c>
      <c r="P146" s="161">
        <f>O146*H146</f>
        <v>0</v>
      </c>
      <c r="Q146" s="161">
        <v>0</v>
      </c>
      <c r="R146" s="161">
        <f>Q146*H146</f>
        <v>0</v>
      </c>
      <c r="S146" s="161">
        <v>0</v>
      </c>
      <c r="T146" s="162">
        <f>S146*H146</f>
        <v>0</v>
      </c>
      <c r="AR146" s="163" t="s">
        <v>144</v>
      </c>
      <c r="AT146" s="163" t="s">
        <v>140</v>
      </c>
      <c r="AU146" s="163" t="s">
        <v>89</v>
      </c>
      <c r="AY146" s="13" t="s">
        <v>138</v>
      </c>
      <c r="BE146" s="164">
        <f>IF(N146="základná",J146,0)</f>
        <v>0</v>
      </c>
      <c r="BF146" s="164">
        <f>IF(N146="znížená",J146,0)</f>
        <v>0</v>
      </c>
      <c r="BG146" s="164">
        <f>IF(N146="zákl. prenesená",J146,0)</f>
        <v>0</v>
      </c>
      <c r="BH146" s="164">
        <f>IF(N146="zníž. prenesená",J146,0)</f>
        <v>0</v>
      </c>
      <c r="BI146" s="164">
        <f>IF(N146="nulová",J146,0)</f>
        <v>0</v>
      </c>
      <c r="BJ146" s="13" t="s">
        <v>89</v>
      </c>
      <c r="BK146" s="164">
        <f>ROUND(I146*H146,2)</f>
        <v>0</v>
      </c>
      <c r="BL146" s="13" t="s">
        <v>144</v>
      </c>
      <c r="BM146" s="163" t="s">
        <v>144</v>
      </c>
    </row>
    <row r="147" spans="2:65" s="1" customFormat="1" ht="38.4">
      <c r="B147" s="28"/>
      <c r="D147" s="181" t="s">
        <v>387</v>
      </c>
      <c r="F147" s="182" t="s">
        <v>497</v>
      </c>
      <c r="I147" s="123"/>
      <c r="L147" s="28"/>
      <c r="M147" s="183"/>
      <c r="T147" s="55"/>
      <c r="AT147" s="13" t="s">
        <v>387</v>
      </c>
      <c r="AU147" s="13" t="s">
        <v>89</v>
      </c>
    </row>
    <row r="148" spans="2:65" s="1" customFormat="1" ht="16.5" customHeight="1">
      <c r="B148" s="122"/>
      <c r="C148" s="152" t="s">
        <v>147</v>
      </c>
      <c r="D148" s="152" t="s">
        <v>140</v>
      </c>
      <c r="E148" s="153" t="s">
        <v>159</v>
      </c>
      <c r="F148" s="154" t="s">
        <v>160</v>
      </c>
      <c r="G148" s="155" t="s">
        <v>157</v>
      </c>
      <c r="H148" s="156">
        <v>67.08</v>
      </c>
      <c r="I148" s="157"/>
      <c r="J148" s="158">
        <f>ROUND(I148*H148,2)</f>
        <v>0</v>
      </c>
      <c r="K148" s="159"/>
      <c r="L148" s="28"/>
      <c r="M148" s="160" t="s">
        <v>1</v>
      </c>
      <c r="N148" s="121" t="s">
        <v>40</v>
      </c>
      <c r="P148" s="161">
        <f>O148*H148</f>
        <v>0</v>
      </c>
      <c r="Q148" s="161">
        <v>0</v>
      </c>
      <c r="R148" s="161">
        <f>Q148*H148</f>
        <v>0</v>
      </c>
      <c r="S148" s="161">
        <v>0</v>
      </c>
      <c r="T148" s="162">
        <f>S148*H148</f>
        <v>0</v>
      </c>
      <c r="AR148" s="163" t="s">
        <v>144</v>
      </c>
      <c r="AT148" s="163" t="s">
        <v>140</v>
      </c>
      <c r="AU148" s="163" t="s">
        <v>89</v>
      </c>
      <c r="AY148" s="13" t="s">
        <v>138</v>
      </c>
      <c r="BE148" s="164">
        <f>IF(N148="základná",J148,0)</f>
        <v>0</v>
      </c>
      <c r="BF148" s="164">
        <f>IF(N148="znížená",J148,0)</f>
        <v>0</v>
      </c>
      <c r="BG148" s="164">
        <f>IF(N148="zákl. prenesená",J148,0)</f>
        <v>0</v>
      </c>
      <c r="BH148" s="164">
        <f>IF(N148="zníž. prenesená",J148,0)</f>
        <v>0</v>
      </c>
      <c r="BI148" s="164">
        <f>IF(N148="nulová",J148,0)</f>
        <v>0</v>
      </c>
      <c r="BJ148" s="13" t="s">
        <v>89</v>
      </c>
      <c r="BK148" s="164">
        <f>ROUND(I148*H148,2)</f>
        <v>0</v>
      </c>
      <c r="BL148" s="13" t="s">
        <v>144</v>
      </c>
      <c r="BM148" s="163" t="s">
        <v>150</v>
      </c>
    </row>
    <row r="149" spans="2:65" s="1" customFormat="1" ht="21.75" customHeight="1">
      <c r="B149" s="122"/>
      <c r="C149" s="152" t="s">
        <v>144</v>
      </c>
      <c r="D149" s="152" t="s">
        <v>140</v>
      </c>
      <c r="E149" s="153" t="s">
        <v>163</v>
      </c>
      <c r="F149" s="154" t="s">
        <v>164</v>
      </c>
      <c r="G149" s="155" t="s">
        <v>157</v>
      </c>
      <c r="H149" s="156">
        <v>1.68</v>
      </c>
      <c r="I149" s="157"/>
      <c r="J149" s="158">
        <f>ROUND(I149*H149,2)</f>
        <v>0</v>
      </c>
      <c r="K149" s="159"/>
      <c r="L149" s="28"/>
      <c r="M149" s="160" t="s">
        <v>1</v>
      </c>
      <c r="N149" s="121" t="s">
        <v>40</v>
      </c>
      <c r="P149" s="161">
        <f>O149*H149</f>
        <v>0</v>
      </c>
      <c r="Q149" s="161">
        <v>0</v>
      </c>
      <c r="R149" s="161">
        <f>Q149*H149</f>
        <v>0</v>
      </c>
      <c r="S149" s="161">
        <v>0</v>
      </c>
      <c r="T149" s="162">
        <f>S149*H149</f>
        <v>0</v>
      </c>
      <c r="AR149" s="163" t="s">
        <v>144</v>
      </c>
      <c r="AT149" s="163" t="s">
        <v>140</v>
      </c>
      <c r="AU149" s="163" t="s">
        <v>89</v>
      </c>
      <c r="AY149" s="13" t="s">
        <v>138</v>
      </c>
      <c r="BE149" s="164">
        <f>IF(N149="základná",J149,0)</f>
        <v>0</v>
      </c>
      <c r="BF149" s="164">
        <f>IF(N149="znížená",J149,0)</f>
        <v>0</v>
      </c>
      <c r="BG149" s="164">
        <f>IF(N149="zákl. prenesená",J149,0)</f>
        <v>0</v>
      </c>
      <c r="BH149" s="164">
        <f>IF(N149="zníž. prenesená",J149,0)</f>
        <v>0</v>
      </c>
      <c r="BI149" s="164">
        <f>IF(N149="nulová",J149,0)</f>
        <v>0</v>
      </c>
      <c r="BJ149" s="13" t="s">
        <v>89</v>
      </c>
      <c r="BK149" s="164">
        <f>ROUND(I149*H149,2)</f>
        <v>0</v>
      </c>
      <c r="BL149" s="13" t="s">
        <v>144</v>
      </c>
      <c r="BM149" s="163" t="s">
        <v>153</v>
      </c>
    </row>
    <row r="150" spans="2:65" s="1" customFormat="1" ht="38.4">
      <c r="B150" s="28"/>
      <c r="D150" s="181" t="s">
        <v>387</v>
      </c>
      <c r="F150" s="182" t="s">
        <v>389</v>
      </c>
      <c r="I150" s="123"/>
      <c r="L150" s="28"/>
      <c r="M150" s="183"/>
      <c r="T150" s="55"/>
      <c r="AT150" s="13" t="s">
        <v>387</v>
      </c>
      <c r="AU150" s="13" t="s">
        <v>89</v>
      </c>
    </row>
    <row r="151" spans="2:65" s="1" customFormat="1" ht="21.75" customHeight="1">
      <c r="B151" s="122"/>
      <c r="C151" s="152" t="s">
        <v>154</v>
      </c>
      <c r="D151" s="152" t="s">
        <v>140</v>
      </c>
      <c r="E151" s="153" t="s">
        <v>390</v>
      </c>
      <c r="F151" s="154" t="s">
        <v>391</v>
      </c>
      <c r="G151" s="155" t="s">
        <v>157</v>
      </c>
      <c r="H151" s="156">
        <v>1.68</v>
      </c>
      <c r="I151" s="157"/>
      <c r="J151" s="158">
        <f>ROUND(I151*H151,2)</f>
        <v>0</v>
      </c>
      <c r="K151" s="159"/>
      <c r="L151" s="28"/>
      <c r="M151" s="160" t="s">
        <v>1</v>
      </c>
      <c r="N151" s="121" t="s">
        <v>40</v>
      </c>
      <c r="P151" s="161">
        <f>O151*H151</f>
        <v>0</v>
      </c>
      <c r="Q151" s="161">
        <v>0</v>
      </c>
      <c r="R151" s="161">
        <f>Q151*H151</f>
        <v>0</v>
      </c>
      <c r="S151" s="161">
        <v>0</v>
      </c>
      <c r="T151" s="162">
        <f>S151*H151</f>
        <v>0</v>
      </c>
      <c r="AR151" s="163" t="s">
        <v>144</v>
      </c>
      <c r="AT151" s="163" t="s">
        <v>140</v>
      </c>
      <c r="AU151" s="163" t="s">
        <v>89</v>
      </c>
      <c r="AY151" s="13" t="s">
        <v>138</v>
      </c>
      <c r="BE151" s="164">
        <f>IF(N151="základná",J151,0)</f>
        <v>0</v>
      </c>
      <c r="BF151" s="164">
        <f>IF(N151="znížená",J151,0)</f>
        <v>0</v>
      </c>
      <c r="BG151" s="164">
        <f>IF(N151="zákl. prenesená",J151,0)</f>
        <v>0</v>
      </c>
      <c r="BH151" s="164">
        <f>IF(N151="zníž. prenesená",J151,0)</f>
        <v>0</v>
      </c>
      <c r="BI151" s="164">
        <f>IF(N151="nulová",J151,0)</f>
        <v>0</v>
      </c>
      <c r="BJ151" s="13" t="s">
        <v>89</v>
      </c>
      <c r="BK151" s="164">
        <f>ROUND(I151*H151,2)</f>
        <v>0</v>
      </c>
      <c r="BL151" s="13" t="s">
        <v>144</v>
      </c>
      <c r="BM151" s="163" t="s">
        <v>158</v>
      </c>
    </row>
    <row r="152" spans="2:65" s="1" customFormat="1" ht="21.75" customHeight="1">
      <c r="B152" s="122"/>
      <c r="C152" s="152" t="s">
        <v>150</v>
      </c>
      <c r="D152" s="152" t="s">
        <v>140</v>
      </c>
      <c r="E152" s="153" t="s">
        <v>498</v>
      </c>
      <c r="F152" s="154" t="s">
        <v>499</v>
      </c>
      <c r="G152" s="155" t="s">
        <v>157</v>
      </c>
      <c r="H152" s="156">
        <v>30.64</v>
      </c>
      <c r="I152" s="157"/>
      <c r="J152" s="158">
        <f>ROUND(I152*H152,2)</f>
        <v>0</v>
      </c>
      <c r="K152" s="159"/>
      <c r="L152" s="28"/>
      <c r="M152" s="160" t="s">
        <v>1</v>
      </c>
      <c r="N152" s="121" t="s">
        <v>40</v>
      </c>
      <c r="P152" s="161">
        <f>O152*H152</f>
        <v>0</v>
      </c>
      <c r="Q152" s="161">
        <v>0</v>
      </c>
      <c r="R152" s="161">
        <f>Q152*H152</f>
        <v>0</v>
      </c>
      <c r="S152" s="161">
        <v>0</v>
      </c>
      <c r="T152" s="162">
        <f>S152*H152</f>
        <v>0</v>
      </c>
      <c r="AR152" s="163" t="s">
        <v>144</v>
      </c>
      <c r="AT152" s="163" t="s">
        <v>140</v>
      </c>
      <c r="AU152" s="163" t="s">
        <v>89</v>
      </c>
      <c r="AY152" s="13" t="s">
        <v>138</v>
      </c>
      <c r="BE152" s="164">
        <f>IF(N152="základná",J152,0)</f>
        <v>0</v>
      </c>
      <c r="BF152" s="164">
        <f>IF(N152="znížená",J152,0)</f>
        <v>0</v>
      </c>
      <c r="BG152" s="164">
        <f>IF(N152="zákl. prenesená",J152,0)</f>
        <v>0</v>
      </c>
      <c r="BH152" s="164">
        <f>IF(N152="zníž. prenesená",J152,0)</f>
        <v>0</v>
      </c>
      <c r="BI152" s="164">
        <f>IF(N152="nulová",J152,0)</f>
        <v>0</v>
      </c>
      <c r="BJ152" s="13" t="s">
        <v>89</v>
      </c>
      <c r="BK152" s="164">
        <f>ROUND(I152*H152,2)</f>
        <v>0</v>
      </c>
      <c r="BL152" s="13" t="s">
        <v>144</v>
      </c>
      <c r="BM152" s="163" t="s">
        <v>161</v>
      </c>
    </row>
    <row r="153" spans="2:65" s="1" customFormat="1" ht="38.4">
      <c r="B153" s="28"/>
      <c r="D153" s="181" t="s">
        <v>387</v>
      </c>
      <c r="F153" s="182" t="s">
        <v>500</v>
      </c>
      <c r="I153" s="123"/>
      <c r="L153" s="28"/>
      <c r="M153" s="183"/>
      <c r="T153" s="55"/>
      <c r="AT153" s="13" t="s">
        <v>387</v>
      </c>
      <c r="AU153" s="13" t="s">
        <v>89</v>
      </c>
    </row>
    <row r="154" spans="2:65" s="1" customFormat="1" ht="21.75" customHeight="1">
      <c r="B154" s="122"/>
      <c r="C154" s="152" t="s">
        <v>162</v>
      </c>
      <c r="D154" s="152" t="s">
        <v>140</v>
      </c>
      <c r="E154" s="153" t="s">
        <v>395</v>
      </c>
      <c r="F154" s="154" t="s">
        <v>396</v>
      </c>
      <c r="G154" s="155" t="s">
        <v>157</v>
      </c>
      <c r="H154" s="156">
        <v>30.64</v>
      </c>
      <c r="I154" s="157"/>
      <c r="J154" s="158">
        <f>ROUND(I154*H154,2)</f>
        <v>0</v>
      </c>
      <c r="K154" s="159"/>
      <c r="L154" s="28"/>
      <c r="M154" s="160" t="s">
        <v>1</v>
      </c>
      <c r="N154" s="121" t="s">
        <v>40</v>
      </c>
      <c r="P154" s="161">
        <f>O154*H154</f>
        <v>0</v>
      </c>
      <c r="Q154" s="161">
        <v>0</v>
      </c>
      <c r="R154" s="161">
        <f>Q154*H154</f>
        <v>0</v>
      </c>
      <c r="S154" s="161">
        <v>0</v>
      </c>
      <c r="T154" s="162">
        <f>S154*H154</f>
        <v>0</v>
      </c>
      <c r="AR154" s="163" t="s">
        <v>144</v>
      </c>
      <c r="AT154" s="163" t="s">
        <v>140</v>
      </c>
      <c r="AU154" s="163" t="s">
        <v>89</v>
      </c>
      <c r="AY154" s="13" t="s">
        <v>138</v>
      </c>
      <c r="BE154" s="164">
        <f>IF(N154="základná",J154,0)</f>
        <v>0</v>
      </c>
      <c r="BF154" s="164">
        <f>IF(N154="znížená",J154,0)</f>
        <v>0</v>
      </c>
      <c r="BG154" s="164">
        <f>IF(N154="zákl. prenesená",J154,0)</f>
        <v>0</v>
      </c>
      <c r="BH154" s="164">
        <f>IF(N154="zníž. prenesená",J154,0)</f>
        <v>0</v>
      </c>
      <c r="BI154" s="164">
        <f>IF(N154="nulová",J154,0)</f>
        <v>0</v>
      </c>
      <c r="BJ154" s="13" t="s">
        <v>89</v>
      </c>
      <c r="BK154" s="164">
        <f>ROUND(I154*H154,2)</f>
        <v>0</v>
      </c>
      <c r="BL154" s="13" t="s">
        <v>144</v>
      </c>
      <c r="BM154" s="163" t="s">
        <v>165</v>
      </c>
    </row>
    <row r="155" spans="2:65" s="1" customFormat="1" ht="21.75" customHeight="1">
      <c r="B155" s="122"/>
      <c r="C155" s="152" t="s">
        <v>153</v>
      </c>
      <c r="D155" s="152" t="s">
        <v>140</v>
      </c>
      <c r="E155" s="153" t="s">
        <v>397</v>
      </c>
      <c r="F155" s="154" t="s">
        <v>398</v>
      </c>
      <c r="G155" s="155" t="s">
        <v>143</v>
      </c>
      <c r="H155" s="156">
        <v>42</v>
      </c>
      <c r="I155" s="157"/>
      <c r="J155" s="158">
        <f>ROUND(I155*H155,2)</f>
        <v>0</v>
      </c>
      <c r="K155" s="159"/>
      <c r="L155" s="28"/>
      <c r="M155" s="160" t="s">
        <v>1</v>
      </c>
      <c r="N155" s="121" t="s">
        <v>40</v>
      </c>
      <c r="P155" s="161">
        <f>O155*H155</f>
        <v>0</v>
      </c>
      <c r="Q155" s="161">
        <v>2.5000000000000001E-4</v>
      </c>
      <c r="R155" s="161">
        <f>Q155*H155</f>
        <v>1.0500000000000001E-2</v>
      </c>
      <c r="S155" s="161">
        <v>0</v>
      </c>
      <c r="T155" s="162">
        <f>S155*H155</f>
        <v>0</v>
      </c>
      <c r="AR155" s="163" t="s">
        <v>144</v>
      </c>
      <c r="AT155" s="163" t="s">
        <v>140</v>
      </c>
      <c r="AU155" s="163" t="s">
        <v>89</v>
      </c>
      <c r="AY155" s="13" t="s">
        <v>138</v>
      </c>
      <c r="BE155" s="164">
        <f>IF(N155="základná",J155,0)</f>
        <v>0</v>
      </c>
      <c r="BF155" s="164">
        <f>IF(N155="znížená",J155,0)</f>
        <v>0</v>
      </c>
      <c r="BG155" s="164">
        <f>IF(N155="zákl. prenesená",J155,0)</f>
        <v>0</v>
      </c>
      <c r="BH155" s="164">
        <f>IF(N155="zníž. prenesená",J155,0)</f>
        <v>0</v>
      </c>
      <c r="BI155" s="164">
        <f>IF(N155="nulová",J155,0)</f>
        <v>0</v>
      </c>
      <c r="BJ155" s="13" t="s">
        <v>89</v>
      </c>
      <c r="BK155" s="164">
        <f>ROUND(I155*H155,2)</f>
        <v>0</v>
      </c>
      <c r="BL155" s="13" t="s">
        <v>144</v>
      </c>
      <c r="BM155" s="163" t="s">
        <v>168</v>
      </c>
    </row>
    <row r="156" spans="2:65" s="1" customFormat="1" ht="19.2">
      <c r="B156" s="28"/>
      <c r="D156" s="181" t="s">
        <v>387</v>
      </c>
      <c r="F156" s="182" t="s">
        <v>501</v>
      </c>
      <c r="I156" s="123"/>
      <c r="L156" s="28"/>
      <c r="M156" s="183"/>
      <c r="T156" s="55"/>
      <c r="AT156" s="13" t="s">
        <v>387</v>
      </c>
      <c r="AU156" s="13" t="s">
        <v>89</v>
      </c>
    </row>
    <row r="157" spans="2:65" s="1" customFormat="1" ht="21.75" customHeight="1">
      <c r="B157" s="122"/>
      <c r="C157" s="152" t="s">
        <v>169</v>
      </c>
      <c r="D157" s="152" t="s">
        <v>140</v>
      </c>
      <c r="E157" s="153" t="s">
        <v>400</v>
      </c>
      <c r="F157" s="154" t="s">
        <v>401</v>
      </c>
      <c r="G157" s="155" t="s">
        <v>143</v>
      </c>
      <c r="H157" s="156">
        <v>42</v>
      </c>
      <c r="I157" s="157"/>
      <c r="J157" s="158">
        <f>ROUND(I157*H157,2)</f>
        <v>0</v>
      </c>
      <c r="K157" s="159"/>
      <c r="L157" s="28"/>
      <c r="M157" s="160" t="s">
        <v>1</v>
      </c>
      <c r="N157" s="121" t="s">
        <v>40</v>
      </c>
      <c r="P157" s="161">
        <f>O157*H157</f>
        <v>0</v>
      </c>
      <c r="Q157" s="161">
        <v>0</v>
      </c>
      <c r="R157" s="161">
        <f>Q157*H157</f>
        <v>0</v>
      </c>
      <c r="S157" s="161">
        <v>0</v>
      </c>
      <c r="T157" s="162">
        <f>S157*H157</f>
        <v>0</v>
      </c>
      <c r="AR157" s="163" t="s">
        <v>144</v>
      </c>
      <c r="AT157" s="163" t="s">
        <v>140</v>
      </c>
      <c r="AU157" s="163" t="s">
        <v>89</v>
      </c>
      <c r="AY157" s="13" t="s">
        <v>138</v>
      </c>
      <c r="BE157" s="164">
        <f>IF(N157="základná",J157,0)</f>
        <v>0</v>
      </c>
      <c r="BF157" s="164">
        <f>IF(N157="znížená",J157,0)</f>
        <v>0</v>
      </c>
      <c r="BG157" s="164">
        <f>IF(N157="zákl. prenesená",J157,0)</f>
        <v>0</v>
      </c>
      <c r="BH157" s="164">
        <f>IF(N157="zníž. prenesená",J157,0)</f>
        <v>0</v>
      </c>
      <c r="BI157" s="164">
        <f>IF(N157="nulová",J157,0)</f>
        <v>0</v>
      </c>
      <c r="BJ157" s="13" t="s">
        <v>89</v>
      </c>
      <c r="BK157" s="164">
        <f>ROUND(I157*H157,2)</f>
        <v>0</v>
      </c>
      <c r="BL157" s="13" t="s">
        <v>144</v>
      </c>
      <c r="BM157" s="163" t="s">
        <v>172</v>
      </c>
    </row>
    <row r="158" spans="2:65" s="1" customFormat="1" ht="24.15" customHeight="1">
      <c r="B158" s="122"/>
      <c r="C158" s="152" t="s">
        <v>158</v>
      </c>
      <c r="D158" s="152" t="s">
        <v>140</v>
      </c>
      <c r="E158" s="153" t="s">
        <v>402</v>
      </c>
      <c r="F158" s="154" t="s">
        <v>403</v>
      </c>
      <c r="G158" s="155" t="s">
        <v>157</v>
      </c>
      <c r="H158" s="156">
        <v>0.48</v>
      </c>
      <c r="I158" s="157"/>
      <c r="J158" s="158">
        <f>ROUND(I158*H158,2)</f>
        <v>0</v>
      </c>
      <c r="K158" s="159"/>
      <c r="L158" s="28"/>
      <c r="M158" s="160" t="s">
        <v>1</v>
      </c>
      <c r="N158" s="121" t="s">
        <v>40</v>
      </c>
      <c r="P158" s="161">
        <f>O158*H158</f>
        <v>0</v>
      </c>
      <c r="Q158" s="161">
        <v>4.4999999999999999E-4</v>
      </c>
      <c r="R158" s="161">
        <f>Q158*H158</f>
        <v>2.1599999999999999E-4</v>
      </c>
      <c r="S158" s="161">
        <v>0</v>
      </c>
      <c r="T158" s="162">
        <f>S158*H158</f>
        <v>0</v>
      </c>
      <c r="AR158" s="163" t="s">
        <v>144</v>
      </c>
      <c r="AT158" s="163" t="s">
        <v>140</v>
      </c>
      <c r="AU158" s="163" t="s">
        <v>89</v>
      </c>
      <c r="AY158" s="13" t="s">
        <v>138</v>
      </c>
      <c r="BE158" s="164">
        <f>IF(N158="základná",J158,0)</f>
        <v>0</v>
      </c>
      <c r="BF158" s="164">
        <f>IF(N158="znížená",J158,0)</f>
        <v>0</v>
      </c>
      <c r="BG158" s="164">
        <f>IF(N158="zákl. prenesená",J158,0)</f>
        <v>0</v>
      </c>
      <c r="BH158" s="164">
        <f>IF(N158="zníž. prenesená",J158,0)</f>
        <v>0</v>
      </c>
      <c r="BI158" s="164">
        <f>IF(N158="nulová",J158,0)</f>
        <v>0</v>
      </c>
      <c r="BJ158" s="13" t="s">
        <v>89</v>
      </c>
      <c r="BK158" s="164">
        <f>ROUND(I158*H158,2)</f>
        <v>0</v>
      </c>
      <c r="BL158" s="13" t="s">
        <v>144</v>
      </c>
      <c r="BM158" s="163" t="s">
        <v>175</v>
      </c>
    </row>
    <row r="159" spans="2:65" s="1" customFormat="1" ht="24.15" customHeight="1">
      <c r="B159" s="122"/>
      <c r="C159" s="152" t="s">
        <v>176</v>
      </c>
      <c r="D159" s="152" t="s">
        <v>140</v>
      </c>
      <c r="E159" s="153" t="s">
        <v>404</v>
      </c>
      <c r="F159" s="154" t="s">
        <v>405</v>
      </c>
      <c r="G159" s="155" t="s">
        <v>157</v>
      </c>
      <c r="H159" s="156">
        <v>0.48</v>
      </c>
      <c r="I159" s="157"/>
      <c r="J159" s="158">
        <f>ROUND(I159*H159,2)</f>
        <v>0</v>
      </c>
      <c r="K159" s="159"/>
      <c r="L159" s="28"/>
      <c r="M159" s="160" t="s">
        <v>1</v>
      </c>
      <c r="N159" s="121" t="s">
        <v>40</v>
      </c>
      <c r="P159" s="161">
        <f>O159*H159</f>
        <v>0</v>
      </c>
      <c r="Q159" s="161">
        <v>0</v>
      </c>
      <c r="R159" s="161">
        <f>Q159*H159</f>
        <v>0</v>
      </c>
      <c r="S159" s="161">
        <v>0</v>
      </c>
      <c r="T159" s="162">
        <f>S159*H159</f>
        <v>0</v>
      </c>
      <c r="AR159" s="163" t="s">
        <v>144</v>
      </c>
      <c r="AT159" s="163" t="s">
        <v>140</v>
      </c>
      <c r="AU159" s="163" t="s">
        <v>89</v>
      </c>
      <c r="AY159" s="13" t="s">
        <v>138</v>
      </c>
      <c r="BE159" s="164">
        <f>IF(N159="základná",J159,0)</f>
        <v>0</v>
      </c>
      <c r="BF159" s="164">
        <f>IF(N159="znížená",J159,0)</f>
        <v>0</v>
      </c>
      <c r="BG159" s="164">
        <f>IF(N159="zákl. prenesená",J159,0)</f>
        <v>0</v>
      </c>
      <c r="BH159" s="164">
        <f>IF(N159="zníž. prenesená",J159,0)</f>
        <v>0</v>
      </c>
      <c r="BI159" s="164">
        <f>IF(N159="nulová",J159,0)</f>
        <v>0</v>
      </c>
      <c r="BJ159" s="13" t="s">
        <v>89</v>
      </c>
      <c r="BK159" s="164">
        <f>ROUND(I159*H159,2)</f>
        <v>0</v>
      </c>
      <c r="BL159" s="13" t="s">
        <v>144</v>
      </c>
      <c r="BM159" s="163" t="s">
        <v>179</v>
      </c>
    </row>
    <row r="160" spans="2:65" s="1" customFormat="1" ht="24.15" customHeight="1">
      <c r="B160" s="122"/>
      <c r="C160" s="152" t="s">
        <v>161</v>
      </c>
      <c r="D160" s="152" t="s">
        <v>140</v>
      </c>
      <c r="E160" s="153" t="s">
        <v>406</v>
      </c>
      <c r="F160" s="154" t="s">
        <v>407</v>
      </c>
      <c r="G160" s="155" t="s">
        <v>157</v>
      </c>
      <c r="H160" s="156">
        <v>30.64</v>
      </c>
      <c r="I160" s="157"/>
      <c r="J160" s="158">
        <f>ROUND(I160*H160,2)</f>
        <v>0</v>
      </c>
      <c r="K160" s="159"/>
      <c r="L160" s="28"/>
      <c r="M160" s="160" t="s">
        <v>1</v>
      </c>
      <c r="N160" s="121" t="s">
        <v>40</v>
      </c>
      <c r="P160" s="161">
        <f>O160*H160</f>
        <v>0</v>
      </c>
      <c r="Q160" s="161">
        <v>0</v>
      </c>
      <c r="R160" s="161">
        <f>Q160*H160</f>
        <v>0</v>
      </c>
      <c r="S160" s="161">
        <v>0</v>
      </c>
      <c r="T160" s="162">
        <f>S160*H160</f>
        <v>0</v>
      </c>
      <c r="AR160" s="163" t="s">
        <v>144</v>
      </c>
      <c r="AT160" s="163" t="s">
        <v>140</v>
      </c>
      <c r="AU160" s="163" t="s">
        <v>89</v>
      </c>
      <c r="AY160" s="13" t="s">
        <v>138</v>
      </c>
      <c r="BE160" s="164">
        <f>IF(N160="základná",J160,0)</f>
        <v>0</v>
      </c>
      <c r="BF160" s="164">
        <f>IF(N160="znížená",J160,0)</f>
        <v>0</v>
      </c>
      <c r="BG160" s="164">
        <f>IF(N160="zákl. prenesená",J160,0)</f>
        <v>0</v>
      </c>
      <c r="BH160" s="164">
        <f>IF(N160="zníž. prenesená",J160,0)</f>
        <v>0</v>
      </c>
      <c r="BI160" s="164">
        <f>IF(N160="nulová",J160,0)</f>
        <v>0</v>
      </c>
      <c r="BJ160" s="13" t="s">
        <v>89</v>
      </c>
      <c r="BK160" s="164">
        <f>ROUND(I160*H160,2)</f>
        <v>0</v>
      </c>
      <c r="BL160" s="13" t="s">
        <v>144</v>
      </c>
      <c r="BM160" s="163" t="s">
        <v>183</v>
      </c>
    </row>
    <row r="161" spans="2:65" s="1" customFormat="1" ht="21.75" customHeight="1">
      <c r="B161" s="122"/>
      <c r="C161" s="152" t="s">
        <v>184</v>
      </c>
      <c r="D161" s="152" t="s">
        <v>140</v>
      </c>
      <c r="E161" s="153" t="s">
        <v>408</v>
      </c>
      <c r="F161" s="154" t="s">
        <v>409</v>
      </c>
      <c r="G161" s="155" t="s">
        <v>157</v>
      </c>
      <c r="H161" s="156">
        <v>99.4</v>
      </c>
      <c r="I161" s="157"/>
      <c r="J161" s="158">
        <f>ROUND(I161*H161,2)</f>
        <v>0</v>
      </c>
      <c r="K161" s="159"/>
      <c r="L161" s="28"/>
      <c r="M161" s="160" t="s">
        <v>1</v>
      </c>
      <c r="N161" s="121" t="s">
        <v>40</v>
      </c>
      <c r="P161" s="161">
        <f>O161*H161</f>
        <v>0</v>
      </c>
      <c r="Q161" s="161">
        <v>0</v>
      </c>
      <c r="R161" s="161">
        <f>Q161*H161</f>
        <v>0</v>
      </c>
      <c r="S161" s="161">
        <v>0</v>
      </c>
      <c r="T161" s="162">
        <f>S161*H161</f>
        <v>0</v>
      </c>
      <c r="AR161" s="163" t="s">
        <v>144</v>
      </c>
      <c r="AT161" s="163" t="s">
        <v>140</v>
      </c>
      <c r="AU161" s="163" t="s">
        <v>89</v>
      </c>
      <c r="AY161" s="13" t="s">
        <v>138</v>
      </c>
      <c r="BE161" s="164">
        <f>IF(N161="základná",J161,0)</f>
        <v>0</v>
      </c>
      <c r="BF161" s="164">
        <f>IF(N161="znížená",J161,0)</f>
        <v>0</v>
      </c>
      <c r="BG161" s="164">
        <f>IF(N161="zákl. prenesená",J161,0)</f>
        <v>0</v>
      </c>
      <c r="BH161" s="164">
        <f>IF(N161="zníž. prenesená",J161,0)</f>
        <v>0</v>
      </c>
      <c r="BI161" s="164">
        <f>IF(N161="nulová",J161,0)</f>
        <v>0</v>
      </c>
      <c r="BJ161" s="13" t="s">
        <v>89</v>
      </c>
      <c r="BK161" s="164">
        <f>ROUND(I161*H161,2)</f>
        <v>0</v>
      </c>
      <c r="BL161" s="13" t="s">
        <v>144</v>
      </c>
      <c r="BM161" s="163" t="s">
        <v>187</v>
      </c>
    </row>
    <row r="162" spans="2:65" s="1" customFormat="1" ht="48">
      <c r="B162" s="28"/>
      <c r="D162" s="181" t="s">
        <v>387</v>
      </c>
      <c r="F162" s="182" t="s">
        <v>502</v>
      </c>
      <c r="I162" s="123"/>
      <c r="L162" s="28"/>
      <c r="M162" s="183"/>
      <c r="T162" s="55"/>
      <c r="AT162" s="13" t="s">
        <v>387</v>
      </c>
      <c r="AU162" s="13" t="s">
        <v>89</v>
      </c>
    </row>
    <row r="163" spans="2:65" s="1" customFormat="1" ht="16.5" customHeight="1">
      <c r="B163" s="122"/>
      <c r="C163" s="152" t="s">
        <v>165</v>
      </c>
      <c r="D163" s="152" t="s">
        <v>140</v>
      </c>
      <c r="E163" s="153" t="s">
        <v>411</v>
      </c>
      <c r="F163" s="154" t="s">
        <v>412</v>
      </c>
      <c r="G163" s="155" t="s">
        <v>157</v>
      </c>
      <c r="H163" s="156">
        <v>99.4</v>
      </c>
      <c r="I163" s="157"/>
      <c r="J163" s="158">
        <f t="shared" ref="J163:J168" si="5">ROUND(I163*H163,2)</f>
        <v>0</v>
      </c>
      <c r="K163" s="159"/>
      <c r="L163" s="28"/>
      <c r="M163" s="160" t="s">
        <v>1</v>
      </c>
      <c r="N163" s="121" t="s">
        <v>40</v>
      </c>
      <c r="P163" s="161">
        <f t="shared" ref="P163:P168" si="6">O163*H163</f>
        <v>0</v>
      </c>
      <c r="Q163" s="161">
        <v>0</v>
      </c>
      <c r="R163" s="161">
        <f t="shared" ref="R163:R168" si="7">Q163*H163</f>
        <v>0</v>
      </c>
      <c r="S163" s="161">
        <v>0</v>
      </c>
      <c r="T163" s="162">
        <f t="shared" ref="T163:T168" si="8">S163*H163</f>
        <v>0</v>
      </c>
      <c r="AR163" s="163" t="s">
        <v>144</v>
      </c>
      <c r="AT163" s="163" t="s">
        <v>140</v>
      </c>
      <c r="AU163" s="163" t="s">
        <v>89</v>
      </c>
      <c r="AY163" s="13" t="s">
        <v>138</v>
      </c>
      <c r="BE163" s="164">
        <f t="shared" ref="BE163:BE168" si="9">IF(N163="základná",J163,0)</f>
        <v>0</v>
      </c>
      <c r="BF163" s="164">
        <f t="shared" ref="BF163:BF168" si="10">IF(N163="znížená",J163,0)</f>
        <v>0</v>
      </c>
      <c r="BG163" s="164">
        <f t="shared" ref="BG163:BG168" si="11">IF(N163="zákl. prenesená",J163,0)</f>
        <v>0</v>
      </c>
      <c r="BH163" s="164">
        <f t="shared" ref="BH163:BH168" si="12">IF(N163="zníž. prenesená",J163,0)</f>
        <v>0</v>
      </c>
      <c r="BI163" s="164">
        <f t="shared" ref="BI163:BI168" si="13">IF(N163="nulová",J163,0)</f>
        <v>0</v>
      </c>
      <c r="BJ163" s="13" t="s">
        <v>89</v>
      </c>
      <c r="BK163" s="164">
        <f t="shared" ref="BK163:BK168" si="14">ROUND(I163*H163,2)</f>
        <v>0</v>
      </c>
      <c r="BL163" s="13" t="s">
        <v>144</v>
      </c>
      <c r="BM163" s="163" t="s">
        <v>191</v>
      </c>
    </row>
    <row r="164" spans="2:65" s="1" customFormat="1" ht="24.15" customHeight="1">
      <c r="B164" s="122"/>
      <c r="C164" s="152" t="s">
        <v>192</v>
      </c>
      <c r="D164" s="152" t="s">
        <v>140</v>
      </c>
      <c r="E164" s="153" t="s">
        <v>413</v>
      </c>
      <c r="F164" s="154" t="s">
        <v>414</v>
      </c>
      <c r="G164" s="155" t="s">
        <v>157</v>
      </c>
      <c r="H164" s="156">
        <v>61.69</v>
      </c>
      <c r="I164" s="157"/>
      <c r="J164" s="158">
        <f t="shared" si="5"/>
        <v>0</v>
      </c>
      <c r="K164" s="159"/>
      <c r="L164" s="28"/>
      <c r="M164" s="160" t="s">
        <v>1</v>
      </c>
      <c r="N164" s="121" t="s">
        <v>40</v>
      </c>
      <c r="P164" s="161">
        <f t="shared" si="6"/>
        <v>0</v>
      </c>
      <c r="Q164" s="161">
        <v>0</v>
      </c>
      <c r="R164" s="161">
        <f t="shared" si="7"/>
        <v>0</v>
      </c>
      <c r="S164" s="161">
        <v>0</v>
      </c>
      <c r="T164" s="162">
        <f t="shared" si="8"/>
        <v>0</v>
      </c>
      <c r="AR164" s="163" t="s">
        <v>144</v>
      </c>
      <c r="AT164" s="163" t="s">
        <v>140</v>
      </c>
      <c r="AU164" s="163" t="s">
        <v>89</v>
      </c>
      <c r="AY164" s="13" t="s">
        <v>138</v>
      </c>
      <c r="BE164" s="164">
        <f t="shared" si="9"/>
        <v>0</v>
      </c>
      <c r="BF164" s="164">
        <f t="shared" si="10"/>
        <v>0</v>
      </c>
      <c r="BG164" s="164">
        <f t="shared" si="11"/>
        <v>0</v>
      </c>
      <c r="BH164" s="164">
        <f t="shared" si="12"/>
        <v>0</v>
      </c>
      <c r="BI164" s="164">
        <f t="shared" si="13"/>
        <v>0</v>
      </c>
      <c r="BJ164" s="13" t="s">
        <v>89</v>
      </c>
      <c r="BK164" s="164">
        <f t="shared" si="14"/>
        <v>0</v>
      </c>
      <c r="BL164" s="13" t="s">
        <v>144</v>
      </c>
      <c r="BM164" s="163" t="s">
        <v>195</v>
      </c>
    </row>
    <row r="165" spans="2:65" s="1" customFormat="1" ht="16.5" customHeight="1">
      <c r="B165" s="122"/>
      <c r="C165" s="152" t="s">
        <v>168</v>
      </c>
      <c r="D165" s="152" t="s">
        <v>140</v>
      </c>
      <c r="E165" s="153" t="s">
        <v>415</v>
      </c>
      <c r="F165" s="154" t="s">
        <v>416</v>
      </c>
      <c r="G165" s="155" t="s">
        <v>157</v>
      </c>
      <c r="H165" s="156">
        <v>99.4</v>
      </c>
      <c r="I165" s="157"/>
      <c r="J165" s="158">
        <f t="shared" si="5"/>
        <v>0</v>
      </c>
      <c r="K165" s="159"/>
      <c r="L165" s="28"/>
      <c r="M165" s="160" t="s">
        <v>1</v>
      </c>
      <c r="N165" s="121" t="s">
        <v>40</v>
      </c>
      <c r="P165" s="161">
        <f t="shared" si="6"/>
        <v>0</v>
      </c>
      <c r="Q165" s="161">
        <v>0</v>
      </c>
      <c r="R165" s="161">
        <f t="shared" si="7"/>
        <v>0</v>
      </c>
      <c r="S165" s="161">
        <v>0</v>
      </c>
      <c r="T165" s="162">
        <f t="shared" si="8"/>
        <v>0</v>
      </c>
      <c r="AR165" s="163" t="s">
        <v>144</v>
      </c>
      <c r="AT165" s="163" t="s">
        <v>140</v>
      </c>
      <c r="AU165" s="163" t="s">
        <v>89</v>
      </c>
      <c r="AY165" s="13" t="s">
        <v>138</v>
      </c>
      <c r="BE165" s="164">
        <f t="shared" si="9"/>
        <v>0</v>
      </c>
      <c r="BF165" s="164">
        <f t="shared" si="10"/>
        <v>0</v>
      </c>
      <c r="BG165" s="164">
        <f t="shared" si="11"/>
        <v>0</v>
      </c>
      <c r="BH165" s="164">
        <f t="shared" si="12"/>
        <v>0</v>
      </c>
      <c r="BI165" s="164">
        <f t="shared" si="13"/>
        <v>0</v>
      </c>
      <c r="BJ165" s="13" t="s">
        <v>89</v>
      </c>
      <c r="BK165" s="164">
        <f t="shared" si="14"/>
        <v>0</v>
      </c>
      <c r="BL165" s="13" t="s">
        <v>144</v>
      </c>
      <c r="BM165" s="163" t="s">
        <v>198</v>
      </c>
    </row>
    <row r="166" spans="2:65" s="1" customFormat="1" ht="21.75" customHeight="1">
      <c r="B166" s="122"/>
      <c r="C166" s="152" t="s">
        <v>199</v>
      </c>
      <c r="D166" s="152" t="s">
        <v>140</v>
      </c>
      <c r="E166" s="153" t="s">
        <v>177</v>
      </c>
      <c r="F166" s="154" t="s">
        <v>178</v>
      </c>
      <c r="G166" s="155" t="s">
        <v>143</v>
      </c>
      <c r="H166" s="156">
        <v>275</v>
      </c>
      <c r="I166" s="157"/>
      <c r="J166" s="158">
        <f t="shared" si="5"/>
        <v>0</v>
      </c>
      <c r="K166" s="159"/>
      <c r="L166" s="28"/>
      <c r="M166" s="160" t="s">
        <v>1</v>
      </c>
      <c r="N166" s="121" t="s">
        <v>40</v>
      </c>
      <c r="P166" s="161">
        <f t="shared" si="6"/>
        <v>0</v>
      </c>
      <c r="Q166" s="161">
        <v>0</v>
      </c>
      <c r="R166" s="161">
        <f t="shared" si="7"/>
        <v>0</v>
      </c>
      <c r="S166" s="161">
        <v>0</v>
      </c>
      <c r="T166" s="162">
        <f t="shared" si="8"/>
        <v>0</v>
      </c>
      <c r="AR166" s="163" t="s">
        <v>144</v>
      </c>
      <c r="AT166" s="163" t="s">
        <v>140</v>
      </c>
      <c r="AU166" s="163" t="s">
        <v>89</v>
      </c>
      <c r="AY166" s="13" t="s">
        <v>138</v>
      </c>
      <c r="BE166" s="164">
        <f t="shared" si="9"/>
        <v>0</v>
      </c>
      <c r="BF166" s="164">
        <f t="shared" si="10"/>
        <v>0</v>
      </c>
      <c r="BG166" s="164">
        <f t="shared" si="11"/>
        <v>0</v>
      </c>
      <c r="BH166" s="164">
        <f t="shared" si="12"/>
        <v>0</v>
      </c>
      <c r="BI166" s="164">
        <f t="shared" si="13"/>
        <v>0</v>
      </c>
      <c r="BJ166" s="13" t="s">
        <v>89</v>
      </c>
      <c r="BK166" s="164">
        <f t="shared" si="14"/>
        <v>0</v>
      </c>
      <c r="BL166" s="13" t="s">
        <v>144</v>
      </c>
      <c r="BM166" s="163" t="s">
        <v>202</v>
      </c>
    </row>
    <row r="167" spans="2:65" s="1" customFormat="1" ht="24.15" customHeight="1">
      <c r="B167" s="122"/>
      <c r="C167" s="152" t="s">
        <v>172</v>
      </c>
      <c r="D167" s="152" t="s">
        <v>140</v>
      </c>
      <c r="E167" s="153" t="s">
        <v>417</v>
      </c>
      <c r="F167" s="154" t="s">
        <v>418</v>
      </c>
      <c r="G167" s="155" t="s">
        <v>143</v>
      </c>
      <c r="H167" s="156">
        <v>256</v>
      </c>
      <c r="I167" s="157"/>
      <c r="J167" s="158">
        <f t="shared" si="5"/>
        <v>0</v>
      </c>
      <c r="K167" s="159"/>
      <c r="L167" s="28"/>
      <c r="M167" s="160" t="s">
        <v>1</v>
      </c>
      <c r="N167" s="121" t="s">
        <v>40</v>
      </c>
      <c r="P167" s="161">
        <f t="shared" si="6"/>
        <v>0</v>
      </c>
      <c r="Q167" s="161">
        <v>0</v>
      </c>
      <c r="R167" s="161">
        <f t="shared" si="7"/>
        <v>0</v>
      </c>
      <c r="S167" s="161">
        <v>0</v>
      </c>
      <c r="T167" s="162">
        <f t="shared" si="8"/>
        <v>0</v>
      </c>
      <c r="AR167" s="163" t="s">
        <v>144</v>
      </c>
      <c r="AT167" s="163" t="s">
        <v>140</v>
      </c>
      <c r="AU167" s="163" t="s">
        <v>89</v>
      </c>
      <c r="AY167" s="13" t="s">
        <v>138</v>
      </c>
      <c r="BE167" s="164">
        <f t="shared" si="9"/>
        <v>0</v>
      </c>
      <c r="BF167" s="164">
        <f t="shared" si="10"/>
        <v>0</v>
      </c>
      <c r="BG167" s="164">
        <f t="shared" si="11"/>
        <v>0</v>
      </c>
      <c r="BH167" s="164">
        <f t="shared" si="12"/>
        <v>0</v>
      </c>
      <c r="BI167" s="164">
        <f t="shared" si="13"/>
        <v>0</v>
      </c>
      <c r="BJ167" s="13" t="s">
        <v>89</v>
      </c>
      <c r="BK167" s="164">
        <f t="shared" si="14"/>
        <v>0</v>
      </c>
      <c r="BL167" s="13" t="s">
        <v>144</v>
      </c>
      <c r="BM167" s="163" t="s">
        <v>207</v>
      </c>
    </row>
    <row r="168" spans="2:65" s="1" customFormat="1" ht="24.15" customHeight="1">
      <c r="B168" s="122"/>
      <c r="C168" s="152" t="s">
        <v>209</v>
      </c>
      <c r="D168" s="152" t="s">
        <v>140</v>
      </c>
      <c r="E168" s="153" t="s">
        <v>419</v>
      </c>
      <c r="F168" s="154" t="s">
        <v>420</v>
      </c>
      <c r="G168" s="155" t="s">
        <v>143</v>
      </c>
      <c r="H168" s="156">
        <v>256</v>
      </c>
      <c r="I168" s="157"/>
      <c r="J168" s="158">
        <f t="shared" si="5"/>
        <v>0</v>
      </c>
      <c r="K168" s="159"/>
      <c r="L168" s="28"/>
      <c r="M168" s="160" t="s">
        <v>1</v>
      </c>
      <c r="N168" s="121" t="s">
        <v>40</v>
      </c>
      <c r="P168" s="161">
        <f t="shared" si="6"/>
        <v>0</v>
      </c>
      <c r="Q168" s="161">
        <v>0</v>
      </c>
      <c r="R168" s="161">
        <f t="shared" si="7"/>
        <v>0</v>
      </c>
      <c r="S168" s="161">
        <v>0</v>
      </c>
      <c r="T168" s="162">
        <f t="shared" si="8"/>
        <v>0</v>
      </c>
      <c r="AR168" s="163" t="s">
        <v>144</v>
      </c>
      <c r="AT168" s="163" t="s">
        <v>140</v>
      </c>
      <c r="AU168" s="163" t="s">
        <v>89</v>
      </c>
      <c r="AY168" s="13" t="s">
        <v>138</v>
      </c>
      <c r="BE168" s="164">
        <f t="shared" si="9"/>
        <v>0</v>
      </c>
      <c r="BF168" s="164">
        <f t="shared" si="10"/>
        <v>0</v>
      </c>
      <c r="BG168" s="164">
        <f t="shared" si="11"/>
        <v>0</v>
      </c>
      <c r="BH168" s="164">
        <f t="shared" si="12"/>
        <v>0</v>
      </c>
      <c r="BI168" s="164">
        <f t="shared" si="13"/>
        <v>0</v>
      </c>
      <c r="BJ168" s="13" t="s">
        <v>89</v>
      </c>
      <c r="BK168" s="164">
        <f t="shared" si="14"/>
        <v>0</v>
      </c>
      <c r="BL168" s="13" t="s">
        <v>144</v>
      </c>
      <c r="BM168" s="163" t="s">
        <v>212</v>
      </c>
    </row>
    <row r="169" spans="2:65" s="11" customFormat="1" ht="22.8" customHeight="1">
      <c r="B169" s="140"/>
      <c r="D169" s="141" t="s">
        <v>73</v>
      </c>
      <c r="E169" s="150" t="s">
        <v>89</v>
      </c>
      <c r="F169" s="150" t="s">
        <v>180</v>
      </c>
      <c r="I169" s="143"/>
      <c r="J169" s="151">
        <f>BK169</f>
        <v>0</v>
      </c>
      <c r="L169" s="140"/>
      <c r="M169" s="145"/>
      <c r="P169" s="146">
        <f>SUM(P170:P182)</f>
        <v>0</v>
      </c>
      <c r="R169" s="146">
        <f>SUM(R170:R182)</f>
        <v>45.381779729999998</v>
      </c>
      <c r="T169" s="147">
        <f>SUM(T170:T182)</f>
        <v>0</v>
      </c>
      <c r="AR169" s="141" t="s">
        <v>81</v>
      </c>
      <c r="AT169" s="148" t="s">
        <v>73</v>
      </c>
      <c r="AU169" s="148" t="s">
        <v>81</v>
      </c>
      <c r="AY169" s="141" t="s">
        <v>138</v>
      </c>
      <c r="BK169" s="149">
        <f>SUM(BK170:BK182)</f>
        <v>0</v>
      </c>
    </row>
    <row r="170" spans="2:65" s="1" customFormat="1" ht="16.5" customHeight="1">
      <c r="B170" s="122"/>
      <c r="C170" s="152" t="s">
        <v>175</v>
      </c>
      <c r="D170" s="152" t="s">
        <v>140</v>
      </c>
      <c r="E170" s="153" t="s">
        <v>421</v>
      </c>
      <c r="F170" s="154" t="s">
        <v>422</v>
      </c>
      <c r="G170" s="155" t="s">
        <v>157</v>
      </c>
      <c r="H170" s="156">
        <v>15.785</v>
      </c>
      <c r="I170" s="157"/>
      <c r="J170" s="158">
        <f>ROUND(I170*H170,2)</f>
        <v>0</v>
      </c>
      <c r="K170" s="159"/>
      <c r="L170" s="28"/>
      <c r="M170" s="160" t="s">
        <v>1</v>
      </c>
      <c r="N170" s="121" t="s">
        <v>40</v>
      </c>
      <c r="P170" s="161">
        <f>O170*H170</f>
        <v>0</v>
      </c>
      <c r="Q170" s="161">
        <v>2.5171199999999998</v>
      </c>
      <c r="R170" s="161">
        <f>Q170*H170</f>
        <v>39.732739199999997</v>
      </c>
      <c r="S170" s="161">
        <v>0</v>
      </c>
      <c r="T170" s="162">
        <f>S170*H170</f>
        <v>0</v>
      </c>
      <c r="AR170" s="163" t="s">
        <v>144</v>
      </c>
      <c r="AT170" s="163" t="s">
        <v>140</v>
      </c>
      <c r="AU170" s="163" t="s">
        <v>89</v>
      </c>
      <c r="AY170" s="13" t="s">
        <v>138</v>
      </c>
      <c r="BE170" s="164">
        <f>IF(N170="základná",J170,0)</f>
        <v>0</v>
      </c>
      <c r="BF170" s="164">
        <f>IF(N170="znížená",J170,0)</f>
        <v>0</v>
      </c>
      <c r="BG170" s="164">
        <f>IF(N170="zákl. prenesená",J170,0)</f>
        <v>0</v>
      </c>
      <c r="BH170" s="164">
        <f>IF(N170="zníž. prenesená",J170,0)</f>
        <v>0</v>
      </c>
      <c r="BI170" s="164">
        <f>IF(N170="nulová",J170,0)</f>
        <v>0</v>
      </c>
      <c r="BJ170" s="13" t="s">
        <v>89</v>
      </c>
      <c r="BK170" s="164">
        <f>ROUND(I170*H170,2)</f>
        <v>0</v>
      </c>
      <c r="BL170" s="13" t="s">
        <v>144</v>
      </c>
      <c r="BM170" s="163" t="s">
        <v>215</v>
      </c>
    </row>
    <row r="171" spans="2:65" s="1" customFormat="1" ht="48">
      <c r="B171" s="28"/>
      <c r="D171" s="181" t="s">
        <v>387</v>
      </c>
      <c r="F171" s="182" t="s">
        <v>503</v>
      </c>
      <c r="I171" s="123"/>
      <c r="L171" s="28"/>
      <c r="M171" s="183"/>
      <c r="T171" s="55"/>
      <c r="AT171" s="13" t="s">
        <v>387</v>
      </c>
      <c r="AU171" s="13" t="s">
        <v>89</v>
      </c>
    </row>
    <row r="172" spans="2:65" s="1" customFormat="1" ht="16.5" customHeight="1">
      <c r="B172" s="122"/>
      <c r="C172" s="152" t="s">
        <v>216</v>
      </c>
      <c r="D172" s="152" t="s">
        <v>140</v>
      </c>
      <c r="E172" s="153" t="s">
        <v>424</v>
      </c>
      <c r="F172" s="154" t="s">
        <v>425</v>
      </c>
      <c r="G172" s="155" t="s">
        <v>251</v>
      </c>
      <c r="H172" s="156">
        <v>4</v>
      </c>
      <c r="I172" s="157"/>
      <c r="J172" s="158">
        <f>ROUND(I172*H172,2)</f>
        <v>0</v>
      </c>
      <c r="K172" s="159"/>
      <c r="L172" s="28"/>
      <c r="M172" s="160" t="s">
        <v>1</v>
      </c>
      <c r="N172" s="121" t="s">
        <v>40</v>
      </c>
      <c r="P172" s="161">
        <f>O172*H172</f>
        <v>0</v>
      </c>
      <c r="Q172" s="161">
        <v>1.6320000000000001E-2</v>
      </c>
      <c r="R172" s="161">
        <f>Q172*H172</f>
        <v>6.5280000000000005E-2</v>
      </c>
      <c r="S172" s="161">
        <v>0</v>
      </c>
      <c r="T172" s="162">
        <f>S172*H172</f>
        <v>0</v>
      </c>
      <c r="AR172" s="163" t="s">
        <v>144</v>
      </c>
      <c r="AT172" s="163" t="s">
        <v>140</v>
      </c>
      <c r="AU172" s="163" t="s">
        <v>89</v>
      </c>
      <c r="AY172" s="13" t="s">
        <v>138</v>
      </c>
      <c r="BE172" s="164">
        <f>IF(N172="základná",J172,0)</f>
        <v>0</v>
      </c>
      <c r="BF172" s="164">
        <f>IF(N172="znížená",J172,0)</f>
        <v>0</v>
      </c>
      <c r="BG172" s="164">
        <f>IF(N172="zákl. prenesená",J172,0)</f>
        <v>0</v>
      </c>
      <c r="BH172" s="164">
        <f>IF(N172="zníž. prenesená",J172,0)</f>
        <v>0</v>
      </c>
      <c r="BI172" s="164">
        <f>IF(N172="nulová",J172,0)</f>
        <v>0</v>
      </c>
      <c r="BJ172" s="13" t="s">
        <v>89</v>
      </c>
      <c r="BK172" s="164">
        <f>ROUND(I172*H172,2)</f>
        <v>0</v>
      </c>
      <c r="BL172" s="13" t="s">
        <v>144</v>
      </c>
      <c r="BM172" s="163" t="s">
        <v>219</v>
      </c>
    </row>
    <row r="173" spans="2:65" s="1" customFormat="1" ht="24.15" customHeight="1">
      <c r="B173" s="122"/>
      <c r="C173" s="152" t="s">
        <v>179</v>
      </c>
      <c r="D173" s="152" t="s">
        <v>140</v>
      </c>
      <c r="E173" s="153" t="s">
        <v>426</v>
      </c>
      <c r="F173" s="154" t="s">
        <v>427</v>
      </c>
      <c r="G173" s="155" t="s">
        <v>190</v>
      </c>
      <c r="H173" s="156">
        <v>0.63100000000000001</v>
      </c>
      <c r="I173" s="157"/>
      <c r="J173" s="158">
        <f>ROUND(I173*H173,2)</f>
        <v>0</v>
      </c>
      <c r="K173" s="159"/>
      <c r="L173" s="28"/>
      <c r="M173" s="160" t="s">
        <v>1</v>
      </c>
      <c r="N173" s="121" t="s">
        <v>40</v>
      </c>
      <c r="P173" s="161">
        <f>O173*H173</f>
        <v>0</v>
      </c>
      <c r="Q173" s="161">
        <v>1.0515600000000001</v>
      </c>
      <c r="R173" s="161">
        <f>Q173*H173</f>
        <v>0.66353435999999999</v>
      </c>
      <c r="S173" s="161">
        <v>0</v>
      </c>
      <c r="T173" s="162">
        <f>S173*H173</f>
        <v>0</v>
      </c>
      <c r="AR173" s="163" t="s">
        <v>144</v>
      </c>
      <c r="AT173" s="163" t="s">
        <v>140</v>
      </c>
      <c r="AU173" s="163" t="s">
        <v>89</v>
      </c>
      <c r="AY173" s="13" t="s">
        <v>138</v>
      </c>
      <c r="BE173" s="164">
        <f>IF(N173="základná",J173,0)</f>
        <v>0</v>
      </c>
      <c r="BF173" s="164">
        <f>IF(N173="znížená",J173,0)</f>
        <v>0</v>
      </c>
      <c r="BG173" s="164">
        <f>IF(N173="zákl. prenesená",J173,0)</f>
        <v>0</v>
      </c>
      <c r="BH173" s="164">
        <f>IF(N173="zníž. prenesená",J173,0)</f>
        <v>0</v>
      </c>
      <c r="BI173" s="164">
        <f>IF(N173="nulová",J173,0)</f>
        <v>0</v>
      </c>
      <c r="BJ173" s="13" t="s">
        <v>89</v>
      </c>
      <c r="BK173" s="164">
        <f>ROUND(I173*H173,2)</f>
        <v>0</v>
      </c>
      <c r="BL173" s="13" t="s">
        <v>144</v>
      </c>
      <c r="BM173" s="163" t="s">
        <v>222</v>
      </c>
    </row>
    <row r="174" spans="2:65" s="1" customFormat="1" ht="24.15" customHeight="1">
      <c r="B174" s="122"/>
      <c r="C174" s="152" t="s">
        <v>7</v>
      </c>
      <c r="D174" s="152" t="s">
        <v>140</v>
      </c>
      <c r="E174" s="153" t="s">
        <v>428</v>
      </c>
      <c r="F174" s="154" t="s">
        <v>429</v>
      </c>
      <c r="G174" s="155" t="s">
        <v>190</v>
      </c>
      <c r="H174" s="156">
        <v>0.02</v>
      </c>
      <c r="I174" s="157"/>
      <c r="J174" s="158">
        <f>ROUND(I174*H174,2)</f>
        <v>0</v>
      </c>
      <c r="K174" s="159"/>
      <c r="L174" s="28"/>
      <c r="M174" s="160" t="s">
        <v>1</v>
      </c>
      <c r="N174" s="121" t="s">
        <v>40</v>
      </c>
      <c r="P174" s="161">
        <f>O174*H174</f>
        <v>0</v>
      </c>
      <c r="Q174" s="161">
        <v>1.1339600000000001</v>
      </c>
      <c r="R174" s="161">
        <f>Q174*H174</f>
        <v>2.2679200000000004E-2</v>
      </c>
      <c r="S174" s="161">
        <v>0</v>
      </c>
      <c r="T174" s="162">
        <f>S174*H174</f>
        <v>0</v>
      </c>
      <c r="AR174" s="163" t="s">
        <v>144</v>
      </c>
      <c r="AT174" s="163" t="s">
        <v>140</v>
      </c>
      <c r="AU174" s="163" t="s">
        <v>89</v>
      </c>
      <c r="AY174" s="13" t="s">
        <v>138</v>
      </c>
      <c r="BE174" s="164">
        <f>IF(N174="základná",J174,0)</f>
        <v>0</v>
      </c>
      <c r="BF174" s="164">
        <f>IF(N174="znížená",J174,0)</f>
        <v>0</v>
      </c>
      <c r="BG174" s="164">
        <f>IF(N174="zákl. prenesená",J174,0)</f>
        <v>0</v>
      </c>
      <c r="BH174" s="164">
        <f>IF(N174="zníž. prenesená",J174,0)</f>
        <v>0</v>
      </c>
      <c r="BI174" s="164">
        <f>IF(N174="nulová",J174,0)</f>
        <v>0</v>
      </c>
      <c r="BJ174" s="13" t="s">
        <v>89</v>
      </c>
      <c r="BK174" s="164">
        <f>ROUND(I174*H174,2)</f>
        <v>0</v>
      </c>
      <c r="BL174" s="13" t="s">
        <v>144</v>
      </c>
      <c r="BM174" s="163" t="s">
        <v>225</v>
      </c>
    </row>
    <row r="175" spans="2:65" s="1" customFormat="1" ht="16.5" customHeight="1">
      <c r="B175" s="122"/>
      <c r="C175" s="152" t="s">
        <v>183</v>
      </c>
      <c r="D175" s="152" t="s">
        <v>140</v>
      </c>
      <c r="E175" s="153" t="s">
        <v>181</v>
      </c>
      <c r="F175" s="154" t="s">
        <v>182</v>
      </c>
      <c r="G175" s="155" t="s">
        <v>157</v>
      </c>
      <c r="H175" s="156">
        <v>0.19500000000000001</v>
      </c>
      <c r="I175" s="157"/>
      <c r="J175" s="158">
        <f>ROUND(I175*H175,2)</f>
        <v>0</v>
      </c>
      <c r="K175" s="159"/>
      <c r="L175" s="28"/>
      <c r="M175" s="160" t="s">
        <v>1</v>
      </c>
      <c r="N175" s="121" t="s">
        <v>40</v>
      </c>
      <c r="P175" s="161">
        <f>O175*H175</f>
        <v>0</v>
      </c>
      <c r="Q175" s="161">
        <v>1.93971</v>
      </c>
      <c r="R175" s="161">
        <f>Q175*H175</f>
        <v>0.37824345000000004</v>
      </c>
      <c r="S175" s="161">
        <v>0</v>
      </c>
      <c r="T175" s="162">
        <f>S175*H175</f>
        <v>0</v>
      </c>
      <c r="AR175" s="163" t="s">
        <v>144</v>
      </c>
      <c r="AT175" s="163" t="s">
        <v>140</v>
      </c>
      <c r="AU175" s="163" t="s">
        <v>89</v>
      </c>
      <c r="AY175" s="13" t="s">
        <v>138</v>
      </c>
      <c r="BE175" s="164">
        <f>IF(N175="základná",J175,0)</f>
        <v>0</v>
      </c>
      <c r="BF175" s="164">
        <f>IF(N175="znížená",J175,0)</f>
        <v>0</v>
      </c>
      <c r="BG175" s="164">
        <f>IF(N175="zákl. prenesená",J175,0)</f>
        <v>0</v>
      </c>
      <c r="BH175" s="164">
        <f>IF(N175="zníž. prenesená",J175,0)</f>
        <v>0</v>
      </c>
      <c r="BI175" s="164">
        <f>IF(N175="nulová",J175,0)</f>
        <v>0</v>
      </c>
      <c r="BJ175" s="13" t="s">
        <v>89</v>
      </c>
      <c r="BK175" s="164">
        <f>ROUND(I175*H175,2)</f>
        <v>0</v>
      </c>
      <c r="BL175" s="13" t="s">
        <v>144</v>
      </c>
      <c r="BM175" s="163" t="s">
        <v>228</v>
      </c>
    </row>
    <row r="176" spans="2:65" s="1" customFormat="1" ht="38.4">
      <c r="B176" s="28"/>
      <c r="D176" s="181" t="s">
        <v>387</v>
      </c>
      <c r="F176" s="182" t="s">
        <v>504</v>
      </c>
      <c r="I176" s="123"/>
      <c r="L176" s="28"/>
      <c r="M176" s="183"/>
      <c r="T176" s="55"/>
      <c r="AT176" s="13" t="s">
        <v>387</v>
      </c>
      <c r="AU176" s="13" t="s">
        <v>89</v>
      </c>
    </row>
    <row r="177" spans="2:65" s="1" customFormat="1" ht="24.15" customHeight="1">
      <c r="B177" s="122"/>
      <c r="C177" s="152" t="s">
        <v>229</v>
      </c>
      <c r="D177" s="152" t="s">
        <v>140</v>
      </c>
      <c r="E177" s="153" t="s">
        <v>431</v>
      </c>
      <c r="F177" s="154" t="s">
        <v>432</v>
      </c>
      <c r="G177" s="155" t="s">
        <v>157</v>
      </c>
      <c r="H177" s="156">
        <v>1.8</v>
      </c>
      <c r="I177" s="157"/>
      <c r="J177" s="158">
        <f>ROUND(I177*H177,2)</f>
        <v>0</v>
      </c>
      <c r="K177" s="159"/>
      <c r="L177" s="28"/>
      <c r="M177" s="160" t="s">
        <v>1</v>
      </c>
      <c r="N177" s="121" t="s">
        <v>40</v>
      </c>
      <c r="P177" s="161">
        <f>O177*H177</f>
        <v>0</v>
      </c>
      <c r="Q177" s="161">
        <v>2.4468000000000001</v>
      </c>
      <c r="R177" s="161">
        <f>Q177*H177</f>
        <v>4.4042400000000006</v>
      </c>
      <c r="S177" s="161">
        <v>0</v>
      </c>
      <c r="T177" s="162">
        <f>S177*H177</f>
        <v>0</v>
      </c>
      <c r="AR177" s="163" t="s">
        <v>144</v>
      </c>
      <c r="AT177" s="163" t="s">
        <v>140</v>
      </c>
      <c r="AU177" s="163" t="s">
        <v>89</v>
      </c>
      <c r="AY177" s="13" t="s">
        <v>138</v>
      </c>
      <c r="BE177" s="164">
        <f>IF(N177="základná",J177,0)</f>
        <v>0</v>
      </c>
      <c r="BF177" s="164">
        <f>IF(N177="znížená",J177,0)</f>
        <v>0</v>
      </c>
      <c r="BG177" s="164">
        <f>IF(N177="zákl. prenesená",J177,0)</f>
        <v>0</v>
      </c>
      <c r="BH177" s="164">
        <f>IF(N177="zníž. prenesená",J177,0)</f>
        <v>0</v>
      </c>
      <c r="BI177" s="164">
        <f>IF(N177="nulová",J177,0)</f>
        <v>0</v>
      </c>
      <c r="BJ177" s="13" t="s">
        <v>89</v>
      </c>
      <c r="BK177" s="164">
        <f>ROUND(I177*H177,2)</f>
        <v>0</v>
      </c>
      <c r="BL177" s="13" t="s">
        <v>144</v>
      </c>
      <c r="BM177" s="163" t="s">
        <v>232</v>
      </c>
    </row>
    <row r="178" spans="2:65" s="1" customFormat="1" ht="38.4">
      <c r="B178" s="28"/>
      <c r="D178" s="181" t="s">
        <v>387</v>
      </c>
      <c r="F178" s="182" t="s">
        <v>505</v>
      </c>
      <c r="I178" s="123"/>
      <c r="L178" s="28"/>
      <c r="M178" s="183"/>
      <c r="T178" s="55"/>
      <c r="AT178" s="13" t="s">
        <v>387</v>
      </c>
      <c r="AU178" s="13" t="s">
        <v>89</v>
      </c>
    </row>
    <row r="179" spans="2:65" s="1" customFormat="1" ht="16.5" customHeight="1">
      <c r="B179" s="122"/>
      <c r="C179" s="152" t="s">
        <v>187</v>
      </c>
      <c r="D179" s="152" t="s">
        <v>140</v>
      </c>
      <c r="E179" s="153" t="s">
        <v>434</v>
      </c>
      <c r="F179" s="154" t="s">
        <v>435</v>
      </c>
      <c r="G179" s="155" t="s">
        <v>143</v>
      </c>
      <c r="H179" s="156">
        <v>13.3</v>
      </c>
      <c r="I179" s="157"/>
      <c r="J179" s="158">
        <f>ROUND(I179*H179,2)</f>
        <v>0</v>
      </c>
      <c r="K179" s="159"/>
      <c r="L179" s="28"/>
      <c r="M179" s="160" t="s">
        <v>1</v>
      </c>
      <c r="N179" s="121" t="s">
        <v>40</v>
      </c>
      <c r="P179" s="161">
        <f>O179*H179</f>
        <v>0</v>
      </c>
      <c r="Q179" s="161">
        <v>2.8999999999999998E-3</v>
      </c>
      <c r="R179" s="161">
        <f>Q179*H179</f>
        <v>3.857E-2</v>
      </c>
      <c r="S179" s="161">
        <v>0</v>
      </c>
      <c r="T179" s="162">
        <f>S179*H179</f>
        <v>0</v>
      </c>
      <c r="AR179" s="163" t="s">
        <v>144</v>
      </c>
      <c r="AT179" s="163" t="s">
        <v>140</v>
      </c>
      <c r="AU179" s="163" t="s">
        <v>89</v>
      </c>
      <c r="AY179" s="13" t="s">
        <v>138</v>
      </c>
      <c r="BE179" s="164">
        <f>IF(N179="základná",J179,0)</f>
        <v>0</v>
      </c>
      <c r="BF179" s="164">
        <f>IF(N179="znížená",J179,0)</f>
        <v>0</v>
      </c>
      <c r="BG179" s="164">
        <f>IF(N179="zákl. prenesená",J179,0)</f>
        <v>0</v>
      </c>
      <c r="BH179" s="164">
        <f>IF(N179="zníž. prenesená",J179,0)</f>
        <v>0</v>
      </c>
      <c r="BI179" s="164">
        <f>IF(N179="nulová",J179,0)</f>
        <v>0</v>
      </c>
      <c r="BJ179" s="13" t="s">
        <v>89</v>
      </c>
      <c r="BK179" s="164">
        <f>ROUND(I179*H179,2)</f>
        <v>0</v>
      </c>
      <c r="BL179" s="13" t="s">
        <v>144</v>
      </c>
      <c r="BM179" s="163" t="s">
        <v>235</v>
      </c>
    </row>
    <row r="180" spans="2:65" s="1" customFormat="1" ht="19.2">
      <c r="B180" s="28"/>
      <c r="D180" s="181" t="s">
        <v>387</v>
      </c>
      <c r="F180" s="182" t="s">
        <v>506</v>
      </c>
      <c r="I180" s="123"/>
      <c r="L180" s="28"/>
      <c r="M180" s="183"/>
      <c r="T180" s="55"/>
      <c r="AT180" s="13" t="s">
        <v>387</v>
      </c>
      <c r="AU180" s="13" t="s">
        <v>89</v>
      </c>
    </row>
    <row r="181" spans="2:65" s="1" customFormat="1" ht="16.5" customHeight="1">
      <c r="B181" s="122"/>
      <c r="C181" s="152" t="s">
        <v>236</v>
      </c>
      <c r="D181" s="152" t="s">
        <v>140</v>
      </c>
      <c r="E181" s="153" t="s">
        <v>437</v>
      </c>
      <c r="F181" s="154" t="s">
        <v>438</v>
      </c>
      <c r="G181" s="155" t="s">
        <v>143</v>
      </c>
      <c r="H181" s="156">
        <v>13.3</v>
      </c>
      <c r="I181" s="157"/>
      <c r="J181" s="158">
        <f>ROUND(I181*H181,2)</f>
        <v>0</v>
      </c>
      <c r="K181" s="159"/>
      <c r="L181" s="28"/>
      <c r="M181" s="160" t="s">
        <v>1</v>
      </c>
      <c r="N181" s="121" t="s">
        <v>40</v>
      </c>
      <c r="P181" s="161">
        <f>O181*H181</f>
        <v>0</v>
      </c>
      <c r="Q181" s="161">
        <v>0</v>
      </c>
      <c r="R181" s="161">
        <f>Q181*H181</f>
        <v>0</v>
      </c>
      <c r="S181" s="161">
        <v>0</v>
      </c>
      <c r="T181" s="162">
        <f>S181*H181</f>
        <v>0</v>
      </c>
      <c r="AR181" s="163" t="s">
        <v>144</v>
      </c>
      <c r="AT181" s="163" t="s">
        <v>140</v>
      </c>
      <c r="AU181" s="163" t="s">
        <v>89</v>
      </c>
      <c r="AY181" s="13" t="s">
        <v>138</v>
      </c>
      <c r="BE181" s="164">
        <f>IF(N181="základná",J181,0)</f>
        <v>0</v>
      </c>
      <c r="BF181" s="164">
        <f>IF(N181="znížená",J181,0)</f>
        <v>0</v>
      </c>
      <c r="BG181" s="164">
        <f>IF(N181="zákl. prenesená",J181,0)</f>
        <v>0</v>
      </c>
      <c r="BH181" s="164">
        <f>IF(N181="zníž. prenesená",J181,0)</f>
        <v>0</v>
      </c>
      <c r="BI181" s="164">
        <f>IF(N181="nulová",J181,0)</f>
        <v>0</v>
      </c>
      <c r="BJ181" s="13" t="s">
        <v>89</v>
      </c>
      <c r="BK181" s="164">
        <f>ROUND(I181*H181,2)</f>
        <v>0</v>
      </c>
      <c r="BL181" s="13" t="s">
        <v>144</v>
      </c>
      <c r="BM181" s="163" t="s">
        <v>239</v>
      </c>
    </row>
    <row r="182" spans="2:65" s="1" customFormat="1" ht="16.5" customHeight="1">
      <c r="B182" s="122"/>
      <c r="C182" s="152" t="s">
        <v>191</v>
      </c>
      <c r="D182" s="152" t="s">
        <v>140</v>
      </c>
      <c r="E182" s="153" t="s">
        <v>439</v>
      </c>
      <c r="F182" s="154" t="s">
        <v>440</v>
      </c>
      <c r="G182" s="155" t="s">
        <v>190</v>
      </c>
      <c r="H182" s="156">
        <v>7.1999999999999995E-2</v>
      </c>
      <c r="I182" s="157"/>
      <c r="J182" s="158">
        <f>ROUND(I182*H182,2)</f>
        <v>0</v>
      </c>
      <c r="K182" s="159"/>
      <c r="L182" s="28"/>
      <c r="M182" s="160" t="s">
        <v>1</v>
      </c>
      <c r="N182" s="121" t="s">
        <v>40</v>
      </c>
      <c r="P182" s="161">
        <f>O182*H182</f>
        <v>0</v>
      </c>
      <c r="Q182" s="161">
        <v>1.0624100000000001</v>
      </c>
      <c r="R182" s="161">
        <f>Q182*H182</f>
        <v>7.6493519999999995E-2</v>
      </c>
      <c r="S182" s="161">
        <v>0</v>
      </c>
      <c r="T182" s="162">
        <f>S182*H182</f>
        <v>0</v>
      </c>
      <c r="AR182" s="163" t="s">
        <v>144</v>
      </c>
      <c r="AT182" s="163" t="s">
        <v>140</v>
      </c>
      <c r="AU182" s="163" t="s">
        <v>89</v>
      </c>
      <c r="AY182" s="13" t="s">
        <v>138</v>
      </c>
      <c r="BE182" s="164">
        <f>IF(N182="základná",J182,0)</f>
        <v>0</v>
      </c>
      <c r="BF182" s="164">
        <f>IF(N182="znížená",J182,0)</f>
        <v>0</v>
      </c>
      <c r="BG182" s="164">
        <f>IF(N182="zákl. prenesená",J182,0)</f>
        <v>0</v>
      </c>
      <c r="BH182" s="164">
        <f>IF(N182="zníž. prenesená",J182,0)</f>
        <v>0</v>
      </c>
      <c r="BI182" s="164">
        <f>IF(N182="nulová",J182,0)</f>
        <v>0</v>
      </c>
      <c r="BJ182" s="13" t="s">
        <v>89</v>
      </c>
      <c r="BK182" s="164">
        <f>ROUND(I182*H182,2)</f>
        <v>0</v>
      </c>
      <c r="BL182" s="13" t="s">
        <v>144</v>
      </c>
      <c r="BM182" s="163" t="s">
        <v>242</v>
      </c>
    </row>
    <row r="183" spans="2:65" s="11" customFormat="1" ht="22.8" customHeight="1">
      <c r="B183" s="140"/>
      <c r="D183" s="141" t="s">
        <v>73</v>
      </c>
      <c r="E183" s="150" t="s">
        <v>147</v>
      </c>
      <c r="F183" s="150" t="s">
        <v>203</v>
      </c>
      <c r="I183" s="143"/>
      <c r="J183" s="151">
        <f>BK183</f>
        <v>0</v>
      </c>
      <c r="L183" s="140"/>
      <c r="M183" s="145"/>
      <c r="P183" s="146">
        <f>SUM(P184:P188)</f>
        <v>0</v>
      </c>
      <c r="R183" s="146">
        <f>SUM(R184:R188)</f>
        <v>13.758108399999999</v>
      </c>
      <c r="T183" s="147">
        <f>SUM(T184:T188)</f>
        <v>0</v>
      </c>
      <c r="AR183" s="141" t="s">
        <v>81</v>
      </c>
      <c r="AT183" s="148" t="s">
        <v>73</v>
      </c>
      <c r="AU183" s="148" t="s">
        <v>81</v>
      </c>
      <c r="AY183" s="141" t="s">
        <v>138</v>
      </c>
      <c r="BK183" s="149">
        <f>SUM(BK184:BK188)</f>
        <v>0</v>
      </c>
    </row>
    <row r="184" spans="2:65" s="1" customFormat="1" ht="24.15" customHeight="1">
      <c r="B184" s="122"/>
      <c r="C184" s="152" t="s">
        <v>243</v>
      </c>
      <c r="D184" s="152" t="s">
        <v>140</v>
      </c>
      <c r="E184" s="153" t="s">
        <v>441</v>
      </c>
      <c r="F184" s="154" t="s">
        <v>442</v>
      </c>
      <c r="G184" s="155" t="s">
        <v>157</v>
      </c>
      <c r="H184" s="156">
        <v>7.59</v>
      </c>
      <c r="I184" s="157"/>
      <c r="J184" s="158">
        <f>ROUND(I184*H184,2)</f>
        <v>0</v>
      </c>
      <c r="K184" s="159"/>
      <c r="L184" s="28"/>
      <c r="M184" s="160" t="s">
        <v>1</v>
      </c>
      <c r="N184" s="121" t="s">
        <v>40</v>
      </c>
      <c r="P184" s="161">
        <f>O184*H184</f>
        <v>0</v>
      </c>
      <c r="Q184" s="161">
        <v>1.7723599999999999</v>
      </c>
      <c r="R184" s="161">
        <f>Q184*H184</f>
        <v>13.452212399999999</v>
      </c>
      <c r="S184" s="161">
        <v>0</v>
      </c>
      <c r="T184" s="162">
        <f>S184*H184</f>
        <v>0</v>
      </c>
      <c r="AR184" s="163" t="s">
        <v>144</v>
      </c>
      <c r="AT184" s="163" t="s">
        <v>140</v>
      </c>
      <c r="AU184" s="163" t="s">
        <v>89</v>
      </c>
      <c r="AY184" s="13" t="s">
        <v>138</v>
      </c>
      <c r="BE184" s="164">
        <f>IF(N184="základná",J184,0)</f>
        <v>0</v>
      </c>
      <c r="BF184" s="164">
        <f>IF(N184="znížená",J184,0)</f>
        <v>0</v>
      </c>
      <c r="BG184" s="164">
        <f>IF(N184="zákl. prenesená",J184,0)</f>
        <v>0</v>
      </c>
      <c r="BH184" s="164">
        <f>IF(N184="zníž. prenesená",J184,0)</f>
        <v>0</v>
      </c>
      <c r="BI184" s="164">
        <f>IF(N184="nulová",J184,0)</f>
        <v>0</v>
      </c>
      <c r="BJ184" s="13" t="s">
        <v>89</v>
      </c>
      <c r="BK184" s="164">
        <f>ROUND(I184*H184,2)</f>
        <v>0</v>
      </c>
      <c r="BL184" s="13" t="s">
        <v>144</v>
      </c>
      <c r="BM184" s="163" t="s">
        <v>247</v>
      </c>
    </row>
    <row r="185" spans="2:65" s="1" customFormat="1" ht="16.5" customHeight="1">
      <c r="B185" s="122"/>
      <c r="C185" s="165" t="s">
        <v>195</v>
      </c>
      <c r="D185" s="165" t="s">
        <v>244</v>
      </c>
      <c r="E185" s="166" t="s">
        <v>443</v>
      </c>
      <c r="F185" s="167" t="s">
        <v>444</v>
      </c>
      <c r="G185" s="168" t="s">
        <v>143</v>
      </c>
      <c r="H185" s="169">
        <v>57.5</v>
      </c>
      <c r="I185" s="170"/>
      <c r="J185" s="171">
        <f>ROUND(I185*H185,2)</f>
        <v>0</v>
      </c>
      <c r="K185" s="172"/>
      <c r="L185" s="173"/>
      <c r="M185" s="174" t="s">
        <v>1</v>
      </c>
      <c r="N185" s="175" t="s">
        <v>40</v>
      </c>
      <c r="P185" s="161">
        <f>O185*H185</f>
        <v>0</v>
      </c>
      <c r="Q185" s="161">
        <v>2E-3</v>
      </c>
      <c r="R185" s="161">
        <f>Q185*H185</f>
        <v>0.115</v>
      </c>
      <c r="S185" s="161">
        <v>0</v>
      </c>
      <c r="T185" s="162">
        <f>S185*H185</f>
        <v>0</v>
      </c>
      <c r="AR185" s="163" t="s">
        <v>153</v>
      </c>
      <c r="AT185" s="163" t="s">
        <v>244</v>
      </c>
      <c r="AU185" s="163" t="s">
        <v>89</v>
      </c>
      <c r="AY185" s="13" t="s">
        <v>138</v>
      </c>
      <c r="BE185" s="164">
        <f>IF(N185="základná",J185,0)</f>
        <v>0</v>
      </c>
      <c r="BF185" s="164">
        <f>IF(N185="znížená",J185,0)</f>
        <v>0</v>
      </c>
      <c r="BG185" s="164">
        <f>IF(N185="zákl. prenesená",J185,0)</f>
        <v>0</v>
      </c>
      <c r="BH185" s="164">
        <f>IF(N185="zníž. prenesená",J185,0)</f>
        <v>0</v>
      </c>
      <c r="BI185" s="164">
        <f>IF(N185="nulová",J185,0)</f>
        <v>0</v>
      </c>
      <c r="BJ185" s="13" t="s">
        <v>89</v>
      </c>
      <c r="BK185" s="164">
        <f>ROUND(I185*H185,2)</f>
        <v>0</v>
      </c>
      <c r="BL185" s="13" t="s">
        <v>144</v>
      </c>
      <c r="BM185" s="163" t="s">
        <v>252</v>
      </c>
    </row>
    <row r="186" spans="2:65" s="1" customFormat="1" ht="19.2">
      <c r="B186" s="28"/>
      <c r="D186" s="181" t="s">
        <v>387</v>
      </c>
      <c r="F186" s="182" t="s">
        <v>445</v>
      </c>
      <c r="I186" s="123"/>
      <c r="L186" s="28"/>
      <c r="M186" s="183"/>
      <c r="T186" s="55"/>
      <c r="AT186" s="13" t="s">
        <v>387</v>
      </c>
      <c r="AU186" s="13" t="s">
        <v>89</v>
      </c>
    </row>
    <row r="187" spans="2:65" s="1" customFormat="1" ht="16.5" customHeight="1">
      <c r="B187" s="122"/>
      <c r="C187" s="152" t="s">
        <v>253</v>
      </c>
      <c r="D187" s="152" t="s">
        <v>140</v>
      </c>
      <c r="E187" s="153" t="s">
        <v>204</v>
      </c>
      <c r="F187" s="154" t="s">
        <v>205</v>
      </c>
      <c r="G187" s="155" t="s">
        <v>206</v>
      </c>
      <c r="H187" s="156">
        <v>58.2</v>
      </c>
      <c r="I187" s="157"/>
      <c r="J187" s="158">
        <f>ROUND(I187*H187,2)</f>
        <v>0</v>
      </c>
      <c r="K187" s="159"/>
      <c r="L187" s="28"/>
      <c r="M187" s="160" t="s">
        <v>1</v>
      </c>
      <c r="N187" s="121" t="s">
        <v>40</v>
      </c>
      <c r="P187" s="161">
        <f>O187*H187</f>
        <v>0</v>
      </c>
      <c r="Q187" s="161">
        <v>3.2799999999999999E-3</v>
      </c>
      <c r="R187" s="161">
        <f>Q187*H187</f>
        <v>0.19089600000000001</v>
      </c>
      <c r="S187" s="161">
        <v>0</v>
      </c>
      <c r="T187" s="162">
        <f>S187*H187</f>
        <v>0</v>
      </c>
      <c r="AR187" s="163" t="s">
        <v>144</v>
      </c>
      <c r="AT187" s="163" t="s">
        <v>140</v>
      </c>
      <c r="AU187" s="163" t="s">
        <v>89</v>
      </c>
      <c r="AY187" s="13" t="s">
        <v>138</v>
      </c>
      <c r="BE187" s="164">
        <f>IF(N187="základná",J187,0)</f>
        <v>0</v>
      </c>
      <c r="BF187" s="164">
        <f>IF(N187="znížená",J187,0)</f>
        <v>0</v>
      </c>
      <c r="BG187" s="164">
        <f>IF(N187="zákl. prenesená",J187,0)</f>
        <v>0</v>
      </c>
      <c r="BH187" s="164">
        <f>IF(N187="zníž. prenesená",J187,0)</f>
        <v>0</v>
      </c>
      <c r="BI187" s="164">
        <f>IF(N187="nulová",J187,0)</f>
        <v>0</v>
      </c>
      <c r="BJ187" s="13" t="s">
        <v>89</v>
      </c>
      <c r="BK187" s="164">
        <f>ROUND(I187*H187,2)</f>
        <v>0</v>
      </c>
      <c r="BL187" s="13" t="s">
        <v>144</v>
      </c>
      <c r="BM187" s="163" t="s">
        <v>256</v>
      </c>
    </row>
    <row r="188" spans="2:65" s="1" customFormat="1" ht="38.4">
      <c r="B188" s="28"/>
      <c r="D188" s="181" t="s">
        <v>387</v>
      </c>
      <c r="F188" s="182" t="s">
        <v>507</v>
      </c>
      <c r="I188" s="123"/>
      <c r="L188" s="28"/>
      <c r="M188" s="183"/>
      <c r="T188" s="55"/>
      <c r="AT188" s="13" t="s">
        <v>387</v>
      </c>
      <c r="AU188" s="13" t="s">
        <v>89</v>
      </c>
    </row>
    <row r="189" spans="2:65" s="11" customFormat="1" ht="22.8" customHeight="1">
      <c r="B189" s="140"/>
      <c r="D189" s="141" t="s">
        <v>73</v>
      </c>
      <c r="E189" s="150" t="s">
        <v>144</v>
      </c>
      <c r="F189" s="150" t="s">
        <v>447</v>
      </c>
      <c r="I189" s="143"/>
      <c r="J189" s="151">
        <f>BK189</f>
        <v>0</v>
      </c>
      <c r="L189" s="140"/>
      <c r="M189" s="145"/>
      <c r="P189" s="146">
        <f>SUM(P190:P192)</f>
        <v>0</v>
      </c>
      <c r="R189" s="146">
        <f>SUM(R190:R192)</f>
        <v>67.256424740000014</v>
      </c>
      <c r="T189" s="147">
        <f>SUM(T190:T192)</f>
        <v>0</v>
      </c>
      <c r="AR189" s="141" t="s">
        <v>81</v>
      </c>
      <c r="AT189" s="148" t="s">
        <v>73</v>
      </c>
      <c r="AU189" s="148" t="s">
        <v>81</v>
      </c>
      <c r="AY189" s="141" t="s">
        <v>138</v>
      </c>
      <c r="BK189" s="149">
        <f>SUM(BK190:BK192)</f>
        <v>0</v>
      </c>
    </row>
    <row r="190" spans="2:65" s="1" customFormat="1" ht="21.75" customHeight="1">
      <c r="B190" s="122"/>
      <c r="C190" s="152" t="s">
        <v>198</v>
      </c>
      <c r="D190" s="152" t="s">
        <v>140</v>
      </c>
      <c r="E190" s="153" t="s">
        <v>448</v>
      </c>
      <c r="F190" s="154" t="s">
        <v>449</v>
      </c>
      <c r="G190" s="155" t="s">
        <v>157</v>
      </c>
      <c r="H190" s="156">
        <v>0.71</v>
      </c>
      <c r="I190" s="157"/>
      <c r="J190" s="158">
        <f>ROUND(I190*H190,2)</f>
        <v>0</v>
      </c>
      <c r="K190" s="159"/>
      <c r="L190" s="28"/>
      <c r="M190" s="160" t="s">
        <v>1</v>
      </c>
      <c r="N190" s="121" t="s">
        <v>40</v>
      </c>
      <c r="P190" s="161">
        <f>O190*H190</f>
        <v>0</v>
      </c>
      <c r="Q190" s="161">
        <v>2.4542099999999998</v>
      </c>
      <c r="R190" s="161">
        <f>Q190*H190</f>
        <v>1.7424890999999998</v>
      </c>
      <c r="S190" s="161">
        <v>0</v>
      </c>
      <c r="T190" s="162">
        <f>S190*H190</f>
        <v>0</v>
      </c>
      <c r="AR190" s="163" t="s">
        <v>144</v>
      </c>
      <c r="AT190" s="163" t="s">
        <v>140</v>
      </c>
      <c r="AU190" s="163" t="s">
        <v>89</v>
      </c>
      <c r="AY190" s="13" t="s">
        <v>138</v>
      </c>
      <c r="BE190" s="164">
        <f>IF(N190="základná",J190,0)</f>
        <v>0</v>
      </c>
      <c r="BF190" s="164">
        <f>IF(N190="znížená",J190,0)</f>
        <v>0</v>
      </c>
      <c r="BG190" s="164">
        <f>IF(N190="zákl. prenesená",J190,0)</f>
        <v>0</v>
      </c>
      <c r="BH190" s="164">
        <f>IF(N190="zníž. prenesená",J190,0)</f>
        <v>0</v>
      </c>
      <c r="BI190" s="164">
        <f>IF(N190="nulová",J190,0)</f>
        <v>0</v>
      </c>
      <c r="BJ190" s="13" t="s">
        <v>89</v>
      </c>
      <c r="BK190" s="164">
        <f>ROUND(I190*H190,2)</f>
        <v>0</v>
      </c>
      <c r="BL190" s="13" t="s">
        <v>144</v>
      </c>
      <c r="BM190" s="163" t="s">
        <v>259</v>
      </c>
    </row>
    <row r="191" spans="2:65" s="1" customFormat="1" ht="16.5" customHeight="1">
      <c r="B191" s="122"/>
      <c r="C191" s="152" t="s">
        <v>261</v>
      </c>
      <c r="D191" s="152" t="s">
        <v>140</v>
      </c>
      <c r="E191" s="153" t="s">
        <v>450</v>
      </c>
      <c r="F191" s="154" t="s">
        <v>451</v>
      </c>
      <c r="G191" s="155" t="s">
        <v>190</v>
      </c>
      <c r="H191" s="156">
        <v>2.8000000000000001E-2</v>
      </c>
      <c r="I191" s="157"/>
      <c r="J191" s="158">
        <f>ROUND(I191*H191,2)</f>
        <v>0</v>
      </c>
      <c r="K191" s="159"/>
      <c r="L191" s="28"/>
      <c r="M191" s="160" t="s">
        <v>1</v>
      </c>
      <c r="N191" s="121" t="s">
        <v>40</v>
      </c>
      <c r="P191" s="161">
        <f>O191*H191</f>
        <v>0</v>
      </c>
      <c r="Q191" s="161">
        <v>1.0691299999999999</v>
      </c>
      <c r="R191" s="161">
        <f>Q191*H191</f>
        <v>2.9935639999999999E-2</v>
      </c>
      <c r="S191" s="161">
        <v>0</v>
      </c>
      <c r="T191" s="162">
        <f>S191*H191</f>
        <v>0</v>
      </c>
      <c r="AR191" s="163" t="s">
        <v>144</v>
      </c>
      <c r="AT191" s="163" t="s">
        <v>140</v>
      </c>
      <c r="AU191" s="163" t="s">
        <v>89</v>
      </c>
      <c r="AY191" s="13" t="s">
        <v>138</v>
      </c>
      <c r="BE191" s="164">
        <f>IF(N191="základná",J191,0)</f>
        <v>0</v>
      </c>
      <c r="BF191" s="164">
        <f>IF(N191="znížená",J191,0)</f>
        <v>0</v>
      </c>
      <c r="BG191" s="164">
        <f>IF(N191="zákl. prenesená",J191,0)</f>
        <v>0</v>
      </c>
      <c r="BH191" s="164">
        <f>IF(N191="zníž. prenesená",J191,0)</f>
        <v>0</v>
      </c>
      <c r="BI191" s="164">
        <f>IF(N191="nulová",J191,0)</f>
        <v>0</v>
      </c>
      <c r="BJ191" s="13" t="s">
        <v>89</v>
      </c>
      <c r="BK191" s="164">
        <f>ROUND(I191*H191,2)</f>
        <v>0</v>
      </c>
      <c r="BL191" s="13" t="s">
        <v>144</v>
      </c>
      <c r="BM191" s="163" t="s">
        <v>264</v>
      </c>
    </row>
    <row r="192" spans="2:65" s="1" customFormat="1" ht="24.15" customHeight="1">
      <c r="B192" s="122"/>
      <c r="C192" s="152" t="s">
        <v>202</v>
      </c>
      <c r="D192" s="152" t="s">
        <v>140</v>
      </c>
      <c r="E192" s="153" t="s">
        <v>452</v>
      </c>
      <c r="F192" s="154" t="s">
        <v>453</v>
      </c>
      <c r="G192" s="155" t="s">
        <v>143</v>
      </c>
      <c r="H192" s="156">
        <v>163.71</v>
      </c>
      <c r="I192" s="157"/>
      <c r="J192" s="158">
        <f>ROUND(I192*H192,2)</f>
        <v>0</v>
      </c>
      <c r="K192" s="159"/>
      <c r="L192" s="28"/>
      <c r="M192" s="160" t="s">
        <v>1</v>
      </c>
      <c r="N192" s="121" t="s">
        <v>40</v>
      </c>
      <c r="P192" s="161">
        <f>O192*H192</f>
        <v>0</v>
      </c>
      <c r="Q192" s="161">
        <v>0.4</v>
      </c>
      <c r="R192" s="161">
        <f>Q192*H192</f>
        <v>65.484000000000009</v>
      </c>
      <c r="S192" s="161">
        <v>0</v>
      </c>
      <c r="T192" s="162">
        <f>S192*H192</f>
        <v>0</v>
      </c>
      <c r="AR192" s="163" t="s">
        <v>144</v>
      </c>
      <c r="AT192" s="163" t="s">
        <v>140</v>
      </c>
      <c r="AU192" s="163" t="s">
        <v>89</v>
      </c>
      <c r="AY192" s="13" t="s">
        <v>138</v>
      </c>
      <c r="BE192" s="164">
        <f>IF(N192="základná",J192,0)</f>
        <v>0</v>
      </c>
      <c r="BF192" s="164">
        <f>IF(N192="znížená",J192,0)</f>
        <v>0</v>
      </c>
      <c r="BG192" s="164">
        <f>IF(N192="zákl. prenesená",J192,0)</f>
        <v>0</v>
      </c>
      <c r="BH192" s="164">
        <f>IF(N192="zníž. prenesená",J192,0)</f>
        <v>0</v>
      </c>
      <c r="BI192" s="164">
        <f>IF(N192="nulová",J192,0)</f>
        <v>0</v>
      </c>
      <c r="BJ192" s="13" t="s">
        <v>89</v>
      </c>
      <c r="BK192" s="164">
        <f>ROUND(I192*H192,2)</f>
        <v>0</v>
      </c>
      <c r="BL192" s="13" t="s">
        <v>144</v>
      </c>
      <c r="BM192" s="163" t="s">
        <v>267</v>
      </c>
    </row>
    <row r="193" spans="2:65" s="11" customFormat="1" ht="22.8" customHeight="1">
      <c r="B193" s="140"/>
      <c r="D193" s="141" t="s">
        <v>73</v>
      </c>
      <c r="E193" s="150" t="s">
        <v>154</v>
      </c>
      <c r="F193" s="150" t="s">
        <v>208</v>
      </c>
      <c r="I193" s="143"/>
      <c r="J193" s="151">
        <f>BK193</f>
        <v>0</v>
      </c>
      <c r="L193" s="140"/>
      <c r="M193" s="145"/>
      <c r="P193" s="146">
        <f>SUM(P194:P205)</f>
        <v>0</v>
      </c>
      <c r="R193" s="146">
        <f>SUM(R194:R205)</f>
        <v>168.84366100000003</v>
      </c>
      <c r="T193" s="147">
        <f>SUM(T194:T205)</f>
        <v>0</v>
      </c>
      <c r="AR193" s="141" t="s">
        <v>81</v>
      </c>
      <c r="AT193" s="148" t="s">
        <v>73</v>
      </c>
      <c r="AU193" s="148" t="s">
        <v>81</v>
      </c>
      <c r="AY193" s="141" t="s">
        <v>138</v>
      </c>
      <c r="BK193" s="149">
        <f>SUM(BK194:BK205)</f>
        <v>0</v>
      </c>
    </row>
    <row r="194" spans="2:65" s="1" customFormat="1" ht="16.5" customHeight="1">
      <c r="B194" s="122"/>
      <c r="C194" s="152" t="s">
        <v>268</v>
      </c>
      <c r="D194" s="152" t="s">
        <v>140</v>
      </c>
      <c r="E194" s="153" t="s">
        <v>454</v>
      </c>
      <c r="F194" s="154" t="s">
        <v>455</v>
      </c>
      <c r="G194" s="155" t="s">
        <v>143</v>
      </c>
      <c r="H194" s="156">
        <v>163</v>
      </c>
      <c r="I194" s="157"/>
      <c r="J194" s="158">
        <f>ROUND(I194*H194,2)</f>
        <v>0</v>
      </c>
      <c r="K194" s="159"/>
      <c r="L194" s="28"/>
      <c r="M194" s="160" t="s">
        <v>1</v>
      </c>
      <c r="N194" s="121" t="s">
        <v>40</v>
      </c>
      <c r="P194" s="161">
        <f>O194*H194</f>
        <v>0</v>
      </c>
      <c r="Q194" s="161">
        <v>8.0960000000000004E-2</v>
      </c>
      <c r="R194" s="161">
        <f>Q194*H194</f>
        <v>13.196480000000001</v>
      </c>
      <c r="S194" s="161">
        <v>0</v>
      </c>
      <c r="T194" s="162">
        <f>S194*H194</f>
        <v>0</v>
      </c>
      <c r="AR194" s="163" t="s">
        <v>144</v>
      </c>
      <c r="AT194" s="163" t="s">
        <v>140</v>
      </c>
      <c r="AU194" s="163" t="s">
        <v>89</v>
      </c>
      <c r="AY194" s="13" t="s">
        <v>138</v>
      </c>
      <c r="BE194" s="164">
        <f>IF(N194="základná",J194,0)</f>
        <v>0</v>
      </c>
      <c r="BF194" s="164">
        <f>IF(N194="znížená",J194,0)</f>
        <v>0</v>
      </c>
      <c r="BG194" s="164">
        <f>IF(N194="zákl. prenesená",J194,0)</f>
        <v>0</v>
      </c>
      <c r="BH194" s="164">
        <f>IF(N194="zníž. prenesená",J194,0)</f>
        <v>0</v>
      </c>
      <c r="BI194" s="164">
        <f>IF(N194="nulová",J194,0)</f>
        <v>0</v>
      </c>
      <c r="BJ194" s="13" t="s">
        <v>89</v>
      </c>
      <c r="BK194" s="164">
        <f>ROUND(I194*H194,2)</f>
        <v>0</v>
      </c>
      <c r="BL194" s="13" t="s">
        <v>144</v>
      </c>
      <c r="BM194" s="163" t="s">
        <v>271</v>
      </c>
    </row>
    <row r="195" spans="2:65" s="1" customFormat="1" ht="16.5" customHeight="1">
      <c r="B195" s="122"/>
      <c r="C195" s="152" t="s">
        <v>207</v>
      </c>
      <c r="D195" s="152" t="s">
        <v>140</v>
      </c>
      <c r="E195" s="153" t="s">
        <v>456</v>
      </c>
      <c r="F195" s="154" t="s">
        <v>457</v>
      </c>
      <c r="G195" s="155" t="s">
        <v>143</v>
      </c>
      <c r="H195" s="156">
        <v>197.3</v>
      </c>
      <c r="I195" s="157"/>
      <c r="J195" s="158">
        <f>ROUND(I195*H195,2)</f>
        <v>0</v>
      </c>
      <c r="K195" s="159"/>
      <c r="L195" s="28"/>
      <c r="M195" s="160" t="s">
        <v>1</v>
      </c>
      <c r="N195" s="121" t="s">
        <v>40</v>
      </c>
      <c r="P195" s="161">
        <f>O195*H195</f>
        <v>0</v>
      </c>
      <c r="Q195" s="161">
        <v>0.18906999999999999</v>
      </c>
      <c r="R195" s="161">
        <f>Q195*H195</f>
        <v>37.303511</v>
      </c>
      <c r="S195" s="161">
        <v>0</v>
      </c>
      <c r="T195" s="162">
        <f>S195*H195</f>
        <v>0</v>
      </c>
      <c r="AR195" s="163" t="s">
        <v>144</v>
      </c>
      <c r="AT195" s="163" t="s">
        <v>140</v>
      </c>
      <c r="AU195" s="163" t="s">
        <v>89</v>
      </c>
      <c r="AY195" s="13" t="s">
        <v>138</v>
      </c>
      <c r="BE195" s="164">
        <f>IF(N195="základná",J195,0)</f>
        <v>0</v>
      </c>
      <c r="BF195" s="164">
        <f>IF(N195="znížená",J195,0)</f>
        <v>0</v>
      </c>
      <c r="BG195" s="164">
        <f>IF(N195="zákl. prenesená",J195,0)</f>
        <v>0</v>
      </c>
      <c r="BH195" s="164">
        <f>IF(N195="zníž. prenesená",J195,0)</f>
        <v>0</v>
      </c>
      <c r="BI195" s="164">
        <f>IF(N195="nulová",J195,0)</f>
        <v>0</v>
      </c>
      <c r="BJ195" s="13" t="s">
        <v>89</v>
      </c>
      <c r="BK195" s="164">
        <f>ROUND(I195*H195,2)</f>
        <v>0</v>
      </c>
      <c r="BL195" s="13" t="s">
        <v>144</v>
      </c>
      <c r="BM195" s="163" t="s">
        <v>274</v>
      </c>
    </row>
    <row r="196" spans="2:65" s="1" customFormat="1" ht="48">
      <c r="B196" s="28"/>
      <c r="D196" s="181" t="s">
        <v>387</v>
      </c>
      <c r="F196" s="182" t="s">
        <v>508</v>
      </c>
      <c r="I196" s="123"/>
      <c r="L196" s="28"/>
      <c r="M196" s="183"/>
      <c r="T196" s="55"/>
      <c r="AT196" s="13" t="s">
        <v>387</v>
      </c>
      <c r="AU196" s="13" t="s">
        <v>89</v>
      </c>
    </row>
    <row r="197" spans="2:65" s="1" customFormat="1" ht="24.15" customHeight="1">
      <c r="B197" s="122"/>
      <c r="C197" s="152" t="s">
        <v>275</v>
      </c>
      <c r="D197" s="152" t="s">
        <v>140</v>
      </c>
      <c r="E197" s="153" t="s">
        <v>459</v>
      </c>
      <c r="F197" s="154" t="s">
        <v>460</v>
      </c>
      <c r="G197" s="155" t="s">
        <v>143</v>
      </c>
      <c r="H197" s="156">
        <v>163</v>
      </c>
      <c r="I197" s="157"/>
      <c r="J197" s="158">
        <f t="shared" ref="J197:J205" si="15">ROUND(I197*H197,2)</f>
        <v>0</v>
      </c>
      <c r="K197" s="159"/>
      <c r="L197" s="28"/>
      <c r="M197" s="160" t="s">
        <v>1</v>
      </c>
      <c r="N197" s="121" t="s">
        <v>40</v>
      </c>
      <c r="P197" s="161">
        <f t="shared" ref="P197:P205" si="16">O197*H197</f>
        <v>0</v>
      </c>
      <c r="Q197" s="161">
        <v>0.50305999999999995</v>
      </c>
      <c r="R197" s="161">
        <f t="shared" ref="R197:R205" si="17">Q197*H197</f>
        <v>81.998779999999996</v>
      </c>
      <c r="S197" s="161">
        <v>0</v>
      </c>
      <c r="T197" s="162">
        <f t="shared" ref="T197:T205" si="18">S197*H197</f>
        <v>0</v>
      </c>
      <c r="AR197" s="163" t="s">
        <v>144</v>
      </c>
      <c r="AT197" s="163" t="s">
        <v>140</v>
      </c>
      <c r="AU197" s="163" t="s">
        <v>89</v>
      </c>
      <c r="AY197" s="13" t="s">
        <v>138</v>
      </c>
      <c r="BE197" s="164">
        <f t="shared" ref="BE197:BE205" si="19">IF(N197="základná",J197,0)</f>
        <v>0</v>
      </c>
      <c r="BF197" s="164">
        <f t="shared" ref="BF197:BF205" si="20">IF(N197="znížená",J197,0)</f>
        <v>0</v>
      </c>
      <c r="BG197" s="164">
        <f t="shared" ref="BG197:BG205" si="21">IF(N197="zákl. prenesená",J197,0)</f>
        <v>0</v>
      </c>
      <c r="BH197" s="164">
        <f t="shared" ref="BH197:BH205" si="22">IF(N197="zníž. prenesená",J197,0)</f>
        <v>0</v>
      </c>
      <c r="BI197" s="164">
        <f t="shared" ref="BI197:BI205" si="23">IF(N197="nulová",J197,0)</f>
        <v>0</v>
      </c>
      <c r="BJ197" s="13" t="s">
        <v>89</v>
      </c>
      <c r="BK197" s="164">
        <f t="shared" ref="BK197:BK205" si="24">ROUND(I197*H197,2)</f>
        <v>0</v>
      </c>
      <c r="BL197" s="13" t="s">
        <v>144</v>
      </c>
      <c r="BM197" s="163" t="s">
        <v>278</v>
      </c>
    </row>
    <row r="198" spans="2:65" s="1" customFormat="1" ht="24.15" customHeight="1">
      <c r="B198" s="122"/>
      <c r="C198" s="152" t="s">
        <v>212</v>
      </c>
      <c r="D198" s="152" t="s">
        <v>140</v>
      </c>
      <c r="E198" s="153" t="s">
        <v>461</v>
      </c>
      <c r="F198" s="154" t="s">
        <v>462</v>
      </c>
      <c r="G198" s="155" t="s">
        <v>143</v>
      </c>
      <c r="H198" s="156">
        <v>9</v>
      </c>
      <c r="I198" s="157"/>
      <c r="J198" s="158">
        <f t="shared" si="15"/>
        <v>0</v>
      </c>
      <c r="K198" s="159"/>
      <c r="L198" s="28"/>
      <c r="M198" s="160" t="s">
        <v>1</v>
      </c>
      <c r="N198" s="121" t="s">
        <v>40</v>
      </c>
      <c r="P198" s="161">
        <f t="shared" si="16"/>
        <v>0</v>
      </c>
      <c r="Q198" s="161">
        <v>6.0999999999999997E-4</v>
      </c>
      <c r="R198" s="161">
        <f t="shared" si="17"/>
        <v>5.4900000000000001E-3</v>
      </c>
      <c r="S198" s="161">
        <v>0</v>
      </c>
      <c r="T198" s="162">
        <f t="shared" si="18"/>
        <v>0</v>
      </c>
      <c r="AR198" s="163" t="s">
        <v>144</v>
      </c>
      <c r="AT198" s="163" t="s">
        <v>140</v>
      </c>
      <c r="AU198" s="163" t="s">
        <v>89</v>
      </c>
      <c r="AY198" s="13" t="s">
        <v>138</v>
      </c>
      <c r="BE198" s="164">
        <f t="shared" si="19"/>
        <v>0</v>
      </c>
      <c r="BF198" s="164">
        <f t="shared" si="20"/>
        <v>0</v>
      </c>
      <c r="BG198" s="164">
        <f t="shared" si="21"/>
        <v>0</v>
      </c>
      <c r="BH198" s="164">
        <f t="shared" si="22"/>
        <v>0</v>
      </c>
      <c r="BI198" s="164">
        <f t="shared" si="23"/>
        <v>0</v>
      </c>
      <c r="BJ198" s="13" t="s">
        <v>89</v>
      </c>
      <c r="BK198" s="164">
        <f t="shared" si="24"/>
        <v>0</v>
      </c>
      <c r="BL198" s="13" t="s">
        <v>144</v>
      </c>
      <c r="BM198" s="163" t="s">
        <v>281</v>
      </c>
    </row>
    <row r="199" spans="2:65" s="1" customFormat="1" ht="16.5" customHeight="1">
      <c r="B199" s="122"/>
      <c r="C199" s="152" t="s">
        <v>282</v>
      </c>
      <c r="D199" s="152" t="s">
        <v>140</v>
      </c>
      <c r="E199" s="153" t="s">
        <v>463</v>
      </c>
      <c r="F199" s="154" t="s">
        <v>464</v>
      </c>
      <c r="G199" s="155" t="s">
        <v>143</v>
      </c>
      <c r="H199" s="156">
        <v>9</v>
      </c>
      <c r="I199" s="157"/>
      <c r="J199" s="158">
        <f t="shared" si="15"/>
        <v>0</v>
      </c>
      <c r="K199" s="159"/>
      <c r="L199" s="28"/>
      <c r="M199" s="160" t="s">
        <v>1</v>
      </c>
      <c r="N199" s="121" t="s">
        <v>40</v>
      </c>
      <c r="P199" s="161">
        <f t="shared" si="16"/>
        <v>0</v>
      </c>
      <c r="Q199" s="161">
        <v>0.1246</v>
      </c>
      <c r="R199" s="161">
        <f t="shared" si="17"/>
        <v>1.1214</v>
      </c>
      <c r="S199" s="161">
        <v>0</v>
      </c>
      <c r="T199" s="162">
        <f t="shared" si="18"/>
        <v>0</v>
      </c>
      <c r="AR199" s="163" t="s">
        <v>144</v>
      </c>
      <c r="AT199" s="163" t="s">
        <v>140</v>
      </c>
      <c r="AU199" s="163" t="s">
        <v>89</v>
      </c>
      <c r="AY199" s="13" t="s">
        <v>138</v>
      </c>
      <c r="BE199" s="164">
        <f t="shared" si="19"/>
        <v>0</v>
      </c>
      <c r="BF199" s="164">
        <f t="shared" si="20"/>
        <v>0</v>
      </c>
      <c r="BG199" s="164">
        <f t="shared" si="21"/>
        <v>0</v>
      </c>
      <c r="BH199" s="164">
        <f t="shared" si="22"/>
        <v>0</v>
      </c>
      <c r="BI199" s="164">
        <f t="shared" si="23"/>
        <v>0</v>
      </c>
      <c r="BJ199" s="13" t="s">
        <v>89</v>
      </c>
      <c r="BK199" s="164">
        <f t="shared" si="24"/>
        <v>0</v>
      </c>
      <c r="BL199" s="13" t="s">
        <v>144</v>
      </c>
      <c r="BM199" s="163" t="s">
        <v>285</v>
      </c>
    </row>
    <row r="200" spans="2:65" s="1" customFormat="1" ht="21.75" customHeight="1">
      <c r="B200" s="122"/>
      <c r="C200" s="152" t="s">
        <v>215</v>
      </c>
      <c r="D200" s="152" t="s">
        <v>140</v>
      </c>
      <c r="E200" s="153" t="s">
        <v>509</v>
      </c>
      <c r="F200" s="154" t="s">
        <v>510</v>
      </c>
      <c r="G200" s="155" t="s">
        <v>143</v>
      </c>
      <c r="H200" s="156">
        <v>163</v>
      </c>
      <c r="I200" s="157"/>
      <c r="J200" s="158">
        <f t="shared" si="15"/>
        <v>0</v>
      </c>
      <c r="K200" s="159"/>
      <c r="L200" s="28"/>
      <c r="M200" s="160" t="s">
        <v>1</v>
      </c>
      <c r="N200" s="121" t="s">
        <v>40</v>
      </c>
      <c r="P200" s="161">
        <f t="shared" si="16"/>
        <v>0</v>
      </c>
      <c r="Q200" s="161">
        <v>7.3999999999999996E-2</v>
      </c>
      <c r="R200" s="161">
        <f t="shared" si="17"/>
        <v>12.061999999999999</v>
      </c>
      <c r="S200" s="161">
        <v>0</v>
      </c>
      <c r="T200" s="162">
        <f t="shared" si="18"/>
        <v>0</v>
      </c>
      <c r="AR200" s="163" t="s">
        <v>144</v>
      </c>
      <c r="AT200" s="163" t="s">
        <v>140</v>
      </c>
      <c r="AU200" s="163" t="s">
        <v>89</v>
      </c>
      <c r="AY200" s="13" t="s">
        <v>138</v>
      </c>
      <c r="BE200" s="164">
        <f t="shared" si="19"/>
        <v>0</v>
      </c>
      <c r="BF200" s="164">
        <f t="shared" si="20"/>
        <v>0</v>
      </c>
      <c r="BG200" s="164">
        <f t="shared" si="21"/>
        <v>0</v>
      </c>
      <c r="BH200" s="164">
        <f t="shared" si="22"/>
        <v>0</v>
      </c>
      <c r="BI200" s="164">
        <f t="shared" si="23"/>
        <v>0</v>
      </c>
      <c r="BJ200" s="13" t="s">
        <v>89</v>
      </c>
      <c r="BK200" s="164">
        <f t="shared" si="24"/>
        <v>0</v>
      </c>
      <c r="BL200" s="13" t="s">
        <v>144</v>
      </c>
      <c r="BM200" s="163" t="s">
        <v>288</v>
      </c>
    </row>
    <row r="201" spans="2:65" s="1" customFormat="1" ht="16.5" customHeight="1">
      <c r="B201" s="122"/>
      <c r="C201" s="165" t="s">
        <v>289</v>
      </c>
      <c r="D201" s="165" t="s">
        <v>244</v>
      </c>
      <c r="E201" s="166" t="s">
        <v>245</v>
      </c>
      <c r="F201" s="167" t="s">
        <v>467</v>
      </c>
      <c r="G201" s="168" t="s">
        <v>143</v>
      </c>
      <c r="H201" s="169">
        <v>163</v>
      </c>
      <c r="I201" s="170"/>
      <c r="J201" s="171">
        <f t="shared" si="15"/>
        <v>0</v>
      </c>
      <c r="K201" s="172"/>
      <c r="L201" s="173"/>
      <c r="M201" s="174" t="s">
        <v>1</v>
      </c>
      <c r="N201" s="175" t="s">
        <v>40</v>
      </c>
      <c r="P201" s="161">
        <f t="shared" si="16"/>
        <v>0</v>
      </c>
      <c r="Q201" s="161">
        <v>0.14000000000000001</v>
      </c>
      <c r="R201" s="161">
        <f t="shared" si="17"/>
        <v>22.820000000000004</v>
      </c>
      <c r="S201" s="161">
        <v>0</v>
      </c>
      <c r="T201" s="162">
        <f t="shared" si="18"/>
        <v>0</v>
      </c>
      <c r="AR201" s="163" t="s">
        <v>153</v>
      </c>
      <c r="AT201" s="163" t="s">
        <v>244</v>
      </c>
      <c r="AU201" s="163" t="s">
        <v>89</v>
      </c>
      <c r="AY201" s="13" t="s">
        <v>138</v>
      </c>
      <c r="BE201" s="164">
        <f t="shared" si="19"/>
        <v>0</v>
      </c>
      <c r="BF201" s="164">
        <f t="shared" si="20"/>
        <v>0</v>
      </c>
      <c r="BG201" s="164">
        <f t="shared" si="21"/>
        <v>0</v>
      </c>
      <c r="BH201" s="164">
        <f t="shared" si="22"/>
        <v>0</v>
      </c>
      <c r="BI201" s="164">
        <f t="shared" si="23"/>
        <v>0</v>
      </c>
      <c r="BJ201" s="13" t="s">
        <v>89</v>
      </c>
      <c r="BK201" s="164">
        <f t="shared" si="24"/>
        <v>0</v>
      </c>
      <c r="BL201" s="13" t="s">
        <v>144</v>
      </c>
      <c r="BM201" s="163" t="s">
        <v>292</v>
      </c>
    </row>
    <row r="202" spans="2:65" s="1" customFormat="1" ht="16.5" customHeight="1">
      <c r="B202" s="122"/>
      <c r="C202" s="152" t="s">
        <v>219</v>
      </c>
      <c r="D202" s="152" t="s">
        <v>140</v>
      </c>
      <c r="E202" s="153" t="s">
        <v>511</v>
      </c>
      <c r="F202" s="154" t="s">
        <v>512</v>
      </c>
      <c r="G202" s="155" t="s">
        <v>143</v>
      </c>
      <c r="H202" s="156">
        <v>166</v>
      </c>
      <c r="I202" s="157"/>
      <c r="J202" s="158">
        <f t="shared" si="15"/>
        <v>0</v>
      </c>
      <c r="K202" s="159"/>
      <c r="L202" s="28"/>
      <c r="M202" s="160" t="s">
        <v>1</v>
      </c>
      <c r="N202" s="121" t="s">
        <v>40</v>
      </c>
      <c r="P202" s="161">
        <f t="shared" si="16"/>
        <v>0</v>
      </c>
      <c r="Q202" s="161">
        <v>0</v>
      </c>
      <c r="R202" s="161">
        <f t="shared" si="17"/>
        <v>0</v>
      </c>
      <c r="S202" s="161">
        <v>0</v>
      </c>
      <c r="T202" s="162">
        <f t="shared" si="18"/>
        <v>0</v>
      </c>
      <c r="AR202" s="163" t="s">
        <v>144</v>
      </c>
      <c r="AT202" s="163" t="s">
        <v>140</v>
      </c>
      <c r="AU202" s="163" t="s">
        <v>89</v>
      </c>
      <c r="AY202" s="13" t="s">
        <v>138</v>
      </c>
      <c r="BE202" s="164">
        <f t="shared" si="19"/>
        <v>0</v>
      </c>
      <c r="BF202" s="164">
        <f t="shared" si="20"/>
        <v>0</v>
      </c>
      <c r="BG202" s="164">
        <f t="shared" si="21"/>
        <v>0</v>
      </c>
      <c r="BH202" s="164">
        <f t="shared" si="22"/>
        <v>0</v>
      </c>
      <c r="BI202" s="164">
        <f t="shared" si="23"/>
        <v>0</v>
      </c>
      <c r="BJ202" s="13" t="s">
        <v>89</v>
      </c>
      <c r="BK202" s="164">
        <f t="shared" si="24"/>
        <v>0</v>
      </c>
      <c r="BL202" s="13" t="s">
        <v>144</v>
      </c>
      <c r="BM202" s="163" t="s">
        <v>295</v>
      </c>
    </row>
    <row r="203" spans="2:65" s="1" customFormat="1" ht="24.15" customHeight="1">
      <c r="B203" s="122"/>
      <c r="C203" s="152" t="s">
        <v>296</v>
      </c>
      <c r="D203" s="152" t="s">
        <v>140</v>
      </c>
      <c r="E203" s="153" t="s">
        <v>513</v>
      </c>
      <c r="F203" s="154" t="s">
        <v>514</v>
      </c>
      <c r="G203" s="155" t="s">
        <v>143</v>
      </c>
      <c r="H203" s="156">
        <v>3</v>
      </c>
      <c r="I203" s="157"/>
      <c r="J203" s="158">
        <f t="shared" si="15"/>
        <v>0</v>
      </c>
      <c r="K203" s="159"/>
      <c r="L203" s="28"/>
      <c r="M203" s="160" t="s">
        <v>1</v>
      </c>
      <c r="N203" s="121" t="s">
        <v>40</v>
      </c>
      <c r="P203" s="161">
        <f t="shared" si="16"/>
        <v>0</v>
      </c>
      <c r="Q203" s="161">
        <v>0.112</v>
      </c>
      <c r="R203" s="161">
        <f t="shared" si="17"/>
        <v>0.33600000000000002</v>
      </c>
      <c r="S203" s="161">
        <v>0</v>
      </c>
      <c r="T203" s="162">
        <f t="shared" si="18"/>
        <v>0</v>
      </c>
      <c r="AR203" s="163" t="s">
        <v>144</v>
      </c>
      <c r="AT203" s="163" t="s">
        <v>140</v>
      </c>
      <c r="AU203" s="163" t="s">
        <v>89</v>
      </c>
      <c r="AY203" s="13" t="s">
        <v>138</v>
      </c>
      <c r="BE203" s="164">
        <f t="shared" si="19"/>
        <v>0</v>
      </c>
      <c r="BF203" s="164">
        <f t="shared" si="20"/>
        <v>0</v>
      </c>
      <c r="BG203" s="164">
        <f t="shared" si="21"/>
        <v>0</v>
      </c>
      <c r="BH203" s="164">
        <f t="shared" si="22"/>
        <v>0</v>
      </c>
      <c r="BI203" s="164">
        <f t="shared" si="23"/>
        <v>0</v>
      </c>
      <c r="BJ203" s="13" t="s">
        <v>89</v>
      </c>
      <c r="BK203" s="164">
        <f t="shared" si="24"/>
        <v>0</v>
      </c>
      <c r="BL203" s="13" t="s">
        <v>144</v>
      </c>
      <c r="BM203" s="163" t="s">
        <v>299</v>
      </c>
    </row>
    <row r="204" spans="2:65" s="1" customFormat="1" ht="24.15" customHeight="1">
      <c r="B204" s="122"/>
      <c r="C204" s="165" t="s">
        <v>222</v>
      </c>
      <c r="D204" s="165" t="s">
        <v>244</v>
      </c>
      <c r="E204" s="166" t="s">
        <v>515</v>
      </c>
      <c r="F204" s="167" t="s">
        <v>516</v>
      </c>
      <c r="G204" s="168" t="s">
        <v>143</v>
      </c>
      <c r="H204" s="169">
        <v>1</v>
      </c>
      <c r="I204" s="170"/>
      <c r="J204" s="171">
        <f t="shared" si="15"/>
        <v>0</v>
      </c>
      <c r="K204" s="172"/>
      <c r="L204" s="173"/>
      <c r="M204" s="174" t="s">
        <v>1</v>
      </c>
      <c r="N204" s="175" t="s">
        <v>40</v>
      </c>
      <c r="P204" s="161">
        <f t="shared" si="16"/>
        <v>0</v>
      </c>
      <c r="Q204" s="161">
        <v>0</v>
      </c>
      <c r="R204" s="161">
        <f t="shared" si="17"/>
        <v>0</v>
      </c>
      <c r="S204" s="161">
        <v>0</v>
      </c>
      <c r="T204" s="162">
        <f t="shared" si="18"/>
        <v>0</v>
      </c>
      <c r="AR204" s="163" t="s">
        <v>153</v>
      </c>
      <c r="AT204" s="163" t="s">
        <v>244</v>
      </c>
      <c r="AU204" s="163" t="s">
        <v>89</v>
      </c>
      <c r="AY204" s="13" t="s">
        <v>138</v>
      </c>
      <c r="BE204" s="164">
        <f t="shared" si="19"/>
        <v>0</v>
      </c>
      <c r="BF204" s="164">
        <f t="shared" si="20"/>
        <v>0</v>
      </c>
      <c r="BG204" s="164">
        <f t="shared" si="21"/>
        <v>0</v>
      </c>
      <c r="BH204" s="164">
        <f t="shared" si="22"/>
        <v>0</v>
      </c>
      <c r="BI204" s="164">
        <f t="shared" si="23"/>
        <v>0</v>
      </c>
      <c r="BJ204" s="13" t="s">
        <v>89</v>
      </c>
      <c r="BK204" s="164">
        <f t="shared" si="24"/>
        <v>0</v>
      </c>
      <c r="BL204" s="13" t="s">
        <v>144</v>
      </c>
      <c r="BM204" s="163" t="s">
        <v>302</v>
      </c>
    </row>
    <row r="205" spans="2:65" s="1" customFormat="1" ht="21.75" customHeight="1">
      <c r="B205" s="122"/>
      <c r="C205" s="165" t="s">
        <v>303</v>
      </c>
      <c r="D205" s="165" t="s">
        <v>244</v>
      </c>
      <c r="E205" s="166" t="s">
        <v>517</v>
      </c>
      <c r="F205" s="167" t="s">
        <v>518</v>
      </c>
      <c r="G205" s="168" t="s">
        <v>143</v>
      </c>
      <c r="H205" s="169">
        <v>2</v>
      </c>
      <c r="I205" s="170"/>
      <c r="J205" s="171">
        <f t="shared" si="15"/>
        <v>0</v>
      </c>
      <c r="K205" s="172"/>
      <c r="L205" s="173"/>
      <c r="M205" s="174" t="s">
        <v>1</v>
      </c>
      <c r="N205" s="175" t="s">
        <v>40</v>
      </c>
      <c r="P205" s="161">
        <f t="shared" si="16"/>
        <v>0</v>
      </c>
      <c r="Q205" s="161">
        <v>0</v>
      </c>
      <c r="R205" s="161">
        <f t="shared" si="17"/>
        <v>0</v>
      </c>
      <c r="S205" s="161">
        <v>0</v>
      </c>
      <c r="T205" s="162">
        <f t="shared" si="18"/>
        <v>0</v>
      </c>
      <c r="AR205" s="163" t="s">
        <v>153</v>
      </c>
      <c r="AT205" s="163" t="s">
        <v>244</v>
      </c>
      <c r="AU205" s="163" t="s">
        <v>89</v>
      </c>
      <c r="AY205" s="13" t="s">
        <v>138</v>
      </c>
      <c r="BE205" s="164">
        <f t="shared" si="19"/>
        <v>0</v>
      </c>
      <c r="BF205" s="164">
        <f t="shared" si="20"/>
        <v>0</v>
      </c>
      <c r="BG205" s="164">
        <f t="shared" si="21"/>
        <v>0</v>
      </c>
      <c r="BH205" s="164">
        <f t="shared" si="22"/>
        <v>0</v>
      </c>
      <c r="BI205" s="164">
        <f t="shared" si="23"/>
        <v>0</v>
      </c>
      <c r="BJ205" s="13" t="s">
        <v>89</v>
      </c>
      <c r="BK205" s="164">
        <f t="shared" si="24"/>
        <v>0</v>
      </c>
      <c r="BL205" s="13" t="s">
        <v>144</v>
      </c>
      <c r="BM205" s="163" t="s">
        <v>306</v>
      </c>
    </row>
    <row r="206" spans="2:65" s="11" customFormat="1" ht="22.8" customHeight="1">
      <c r="B206" s="140"/>
      <c r="D206" s="141" t="s">
        <v>73</v>
      </c>
      <c r="E206" s="150" t="s">
        <v>169</v>
      </c>
      <c r="F206" s="150" t="s">
        <v>260</v>
      </c>
      <c r="I206" s="143"/>
      <c r="J206" s="151">
        <f>BK206</f>
        <v>0</v>
      </c>
      <c r="L206" s="140"/>
      <c r="M206" s="145"/>
      <c r="P206" s="146">
        <f>SUM(P207:P226)</f>
        <v>0</v>
      </c>
      <c r="R206" s="146">
        <f>SUM(R207:R226)</f>
        <v>66.179625600000008</v>
      </c>
      <c r="T206" s="147">
        <f>SUM(T207:T226)</f>
        <v>0.15191999999999997</v>
      </c>
      <c r="AR206" s="141" t="s">
        <v>81</v>
      </c>
      <c r="AT206" s="148" t="s">
        <v>73</v>
      </c>
      <c r="AU206" s="148" t="s">
        <v>81</v>
      </c>
      <c r="AY206" s="141" t="s">
        <v>138</v>
      </c>
      <c r="BK206" s="149">
        <f>SUM(BK207:BK226)</f>
        <v>0</v>
      </c>
    </row>
    <row r="207" spans="2:65" s="1" customFormat="1" ht="24.15" customHeight="1">
      <c r="B207" s="122"/>
      <c r="C207" s="152" t="s">
        <v>225</v>
      </c>
      <c r="D207" s="152" t="s">
        <v>140</v>
      </c>
      <c r="E207" s="153" t="s">
        <v>262</v>
      </c>
      <c r="F207" s="154" t="s">
        <v>263</v>
      </c>
      <c r="G207" s="155" t="s">
        <v>251</v>
      </c>
      <c r="H207" s="156">
        <v>5</v>
      </c>
      <c r="I207" s="157"/>
      <c r="J207" s="158">
        <f t="shared" ref="J207:J226" si="25">ROUND(I207*H207,2)</f>
        <v>0</v>
      </c>
      <c r="K207" s="159"/>
      <c r="L207" s="28"/>
      <c r="M207" s="160" t="s">
        <v>1</v>
      </c>
      <c r="N207" s="121" t="s">
        <v>40</v>
      </c>
      <c r="P207" s="161">
        <f t="shared" ref="P207:P226" si="26">O207*H207</f>
        <v>0</v>
      </c>
      <c r="Q207" s="161">
        <v>0.2457</v>
      </c>
      <c r="R207" s="161">
        <f t="shared" ref="R207:R226" si="27">Q207*H207</f>
        <v>1.2284999999999999</v>
      </c>
      <c r="S207" s="161">
        <v>0</v>
      </c>
      <c r="T207" s="162">
        <f t="shared" ref="T207:T226" si="28">S207*H207</f>
        <v>0</v>
      </c>
      <c r="AR207" s="163" t="s">
        <v>144</v>
      </c>
      <c r="AT207" s="163" t="s">
        <v>140</v>
      </c>
      <c r="AU207" s="163" t="s">
        <v>89</v>
      </c>
      <c r="AY207" s="13" t="s">
        <v>138</v>
      </c>
      <c r="BE207" s="164">
        <f t="shared" ref="BE207:BE226" si="29">IF(N207="základná",J207,0)</f>
        <v>0</v>
      </c>
      <c r="BF207" s="164">
        <f t="shared" ref="BF207:BF226" si="30">IF(N207="znížená",J207,0)</f>
        <v>0</v>
      </c>
      <c r="BG207" s="164">
        <f t="shared" ref="BG207:BG226" si="31">IF(N207="zákl. prenesená",J207,0)</f>
        <v>0</v>
      </c>
      <c r="BH207" s="164">
        <f t="shared" ref="BH207:BH226" si="32">IF(N207="zníž. prenesená",J207,0)</f>
        <v>0</v>
      </c>
      <c r="BI207" s="164">
        <f t="shared" ref="BI207:BI226" si="33">IF(N207="nulová",J207,0)</f>
        <v>0</v>
      </c>
      <c r="BJ207" s="13" t="s">
        <v>89</v>
      </c>
      <c r="BK207" s="164">
        <f t="shared" ref="BK207:BK226" si="34">ROUND(I207*H207,2)</f>
        <v>0</v>
      </c>
      <c r="BL207" s="13" t="s">
        <v>144</v>
      </c>
      <c r="BM207" s="163" t="s">
        <v>309</v>
      </c>
    </row>
    <row r="208" spans="2:65" s="1" customFormat="1" ht="24.15" customHeight="1">
      <c r="B208" s="122"/>
      <c r="C208" s="152" t="s">
        <v>310</v>
      </c>
      <c r="D208" s="152" t="s">
        <v>140</v>
      </c>
      <c r="E208" s="153" t="s">
        <v>265</v>
      </c>
      <c r="F208" s="154" t="s">
        <v>266</v>
      </c>
      <c r="G208" s="155" t="s">
        <v>251</v>
      </c>
      <c r="H208" s="156">
        <v>2</v>
      </c>
      <c r="I208" s="157"/>
      <c r="J208" s="158">
        <f t="shared" si="25"/>
        <v>0</v>
      </c>
      <c r="K208" s="159"/>
      <c r="L208" s="28"/>
      <c r="M208" s="160" t="s">
        <v>1</v>
      </c>
      <c r="N208" s="121" t="s">
        <v>40</v>
      </c>
      <c r="P208" s="161">
        <f t="shared" si="26"/>
        <v>0</v>
      </c>
      <c r="Q208" s="161">
        <v>0.10940999999999999</v>
      </c>
      <c r="R208" s="161">
        <f t="shared" si="27"/>
        <v>0.21881999999999999</v>
      </c>
      <c r="S208" s="161">
        <v>0</v>
      </c>
      <c r="T208" s="162">
        <f t="shared" si="28"/>
        <v>0</v>
      </c>
      <c r="AR208" s="163" t="s">
        <v>144</v>
      </c>
      <c r="AT208" s="163" t="s">
        <v>140</v>
      </c>
      <c r="AU208" s="163" t="s">
        <v>89</v>
      </c>
      <c r="AY208" s="13" t="s">
        <v>138</v>
      </c>
      <c r="BE208" s="164">
        <f t="shared" si="29"/>
        <v>0</v>
      </c>
      <c r="BF208" s="164">
        <f t="shared" si="30"/>
        <v>0</v>
      </c>
      <c r="BG208" s="164">
        <f t="shared" si="31"/>
        <v>0</v>
      </c>
      <c r="BH208" s="164">
        <f t="shared" si="32"/>
        <v>0</v>
      </c>
      <c r="BI208" s="164">
        <f t="shared" si="33"/>
        <v>0</v>
      </c>
      <c r="BJ208" s="13" t="s">
        <v>89</v>
      </c>
      <c r="BK208" s="164">
        <f t="shared" si="34"/>
        <v>0</v>
      </c>
      <c r="BL208" s="13" t="s">
        <v>144</v>
      </c>
      <c r="BM208" s="163" t="s">
        <v>313</v>
      </c>
    </row>
    <row r="209" spans="2:65" s="1" customFormat="1" ht="16.5" customHeight="1">
      <c r="B209" s="122"/>
      <c r="C209" s="165" t="s">
        <v>228</v>
      </c>
      <c r="D209" s="165" t="s">
        <v>244</v>
      </c>
      <c r="E209" s="166" t="s">
        <v>468</v>
      </c>
      <c r="F209" s="167" t="s">
        <v>469</v>
      </c>
      <c r="G209" s="168" t="s">
        <v>251</v>
      </c>
      <c r="H209" s="169">
        <v>10</v>
      </c>
      <c r="I209" s="170"/>
      <c r="J209" s="171">
        <f t="shared" si="25"/>
        <v>0</v>
      </c>
      <c r="K209" s="172"/>
      <c r="L209" s="173"/>
      <c r="M209" s="174" t="s">
        <v>1</v>
      </c>
      <c r="N209" s="175" t="s">
        <v>40</v>
      </c>
      <c r="P209" s="161">
        <f t="shared" si="26"/>
        <v>0</v>
      </c>
      <c r="Q209" s="161">
        <v>3.5E-4</v>
      </c>
      <c r="R209" s="161">
        <f t="shared" si="27"/>
        <v>3.5000000000000001E-3</v>
      </c>
      <c r="S209" s="161">
        <v>0</v>
      </c>
      <c r="T209" s="162">
        <f t="shared" si="28"/>
        <v>0</v>
      </c>
      <c r="AR209" s="163" t="s">
        <v>153</v>
      </c>
      <c r="AT209" s="163" t="s">
        <v>244</v>
      </c>
      <c r="AU209" s="163" t="s">
        <v>89</v>
      </c>
      <c r="AY209" s="13" t="s">
        <v>138</v>
      </c>
      <c r="BE209" s="164">
        <f t="shared" si="29"/>
        <v>0</v>
      </c>
      <c r="BF209" s="164">
        <f t="shared" si="30"/>
        <v>0</v>
      </c>
      <c r="BG209" s="164">
        <f t="shared" si="31"/>
        <v>0</v>
      </c>
      <c r="BH209" s="164">
        <f t="shared" si="32"/>
        <v>0</v>
      </c>
      <c r="BI209" s="164">
        <f t="shared" si="33"/>
        <v>0</v>
      </c>
      <c r="BJ209" s="13" t="s">
        <v>89</v>
      </c>
      <c r="BK209" s="164">
        <f t="shared" si="34"/>
        <v>0</v>
      </c>
      <c r="BL209" s="13" t="s">
        <v>144</v>
      </c>
      <c r="BM209" s="163" t="s">
        <v>316</v>
      </c>
    </row>
    <row r="210" spans="2:65" s="1" customFormat="1" ht="24.15" customHeight="1">
      <c r="B210" s="122"/>
      <c r="C210" s="165" t="s">
        <v>317</v>
      </c>
      <c r="D210" s="165" t="s">
        <v>244</v>
      </c>
      <c r="E210" s="166" t="s">
        <v>519</v>
      </c>
      <c r="F210" s="167" t="s">
        <v>520</v>
      </c>
      <c r="G210" s="168" t="s">
        <v>251</v>
      </c>
      <c r="H210" s="169">
        <v>3</v>
      </c>
      <c r="I210" s="170"/>
      <c r="J210" s="171">
        <f t="shared" si="25"/>
        <v>0</v>
      </c>
      <c r="K210" s="172"/>
      <c r="L210" s="173"/>
      <c r="M210" s="174" t="s">
        <v>1</v>
      </c>
      <c r="N210" s="175" t="s">
        <v>40</v>
      </c>
      <c r="P210" s="161">
        <f t="shared" si="26"/>
        <v>0</v>
      </c>
      <c r="Q210" s="161">
        <v>4.4999999999999997E-3</v>
      </c>
      <c r="R210" s="161">
        <f t="shared" si="27"/>
        <v>1.3499999999999998E-2</v>
      </c>
      <c r="S210" s="161">
        <v>0</v>
      </c>
      <c r="T210" s="162">
        <f t="shared" si="28"/>
        <v>0</v>
      </c>
      <c r="AR210" s="163" t="s">
        <v>153</v>
      </c>
      <c r="AT210" s="163" t="s">
        <v>244</v>
      </c>
      <c r="AU210" s="163" t="s">
        <v>89</v>
      </c>
      <c r="AY210" s="13" t="s">
        <v>138</v>
      </c>
      <c r="BE210" s="164">
        <f t="shared" si="29"/>
        <v>0</v>
      </c>
      <c r="BF210" s="164">
        <f t="shared" si="30"/>
        <v>0</v>
      </c>
      <c r="BG210" s="164">
        <f t="shared" si="31"/>
        <v>0</v>
      </c>
      <c r="BH210" s="164">
        <f t="shared" si="32"/>
        <v>0</v>
      </c>
      <c r="BI210" s="164">
        <f t="shared" si="33"/>
        <v>0</v>
      </c>
      <c r="BJ210" s="13" t="s">
        <v>89</v>
      </c>
      <c r="BK210" s="164">
        <f t="shared" si="34"/>
        <v>0</v>
      </c>
      <c r="BL210" s="13" t="s">
        <v>144</v>
      </c>
      <c r="BM210" s="163" t="s">
        <v>320</v>
      </c>
    </row>
    <row r="211" spans="2:65" s="1" customFormat="1" ht="24.15" customHeight="1">
      <c r="B211" s="122"/>
      <c r="C211" s="165" t="s">
        <v>232</v>
      </c>
      <c r="D211" s="165" t="s">
        <v>244</v>
      </c>
      <c r="E211" s="166" t="s">
        <v>521</v>
      </c>
      <c r="F211" s="167" t="s">
        <v>522</v>
      </c>
      <c r="G211" s="168" t="s">
        <v>251</v>
      </c>
      <c r="H211" s="169">
        <v>2</v>
      </c>
      <c r="I211" s="170"/>
      <c r="J211" s="171">
        <f t="shared" si="25"/>
        <v>0</v>
      </c>
      <c r="K211" s="172"/>
      <c r="L211" s="173"/>
      <c r="M211" s="174" t="s">
        <v>1</v>
      </c>
      <c r="N211" s="175" t="s">
        <v>40</v>
      </c>
      <c r="P211" s="161">
        <f t="shared" si="26"/>
        <v>0</v>
      </c>
      <c r="Q211" s="161">
        <v>3.0000000000000001E-3</v>
      </c>
      <c r="R211" s="161">
        <f t="shared" si="27"/>
        <v>6.0000000000000001E-3</v>
      </c>
      <c r="S211" s="161">
        <v>0</v>
      </c>
      <c r="T211" s="162">
        <f t="shared" si="28"/>
        <v>0</v>
      </c>
      <c r="AR211" s="163" t="s">
        <v>153</v>
      </c>
      <c r="AT211" s="163" t="s">
        <v>244</v>
      </c>
      <c r="AU211" s="163" t="s">
        <v>89</v>
      </c>
      <c r="AY211" s="13" t="s">
        <v>138</v>
      </c>
      <c r="BE211" s="164">
        <f t="shared" si="29"/>
        <v>0</v>
      </c>
      <c r="BF211" s="164">
        <f t="shared" si="30"/>
        <v>0</v>
      </c>
      <c r="BG211" s="164">
        <f t="shared" si="31"/>
        <v>0</v>
      </c>
      <c r="BH211" s="164">
        <f t="shared" si="32"/>
        <v>0</v>
      </c>
      <c r="BI211" s="164">
        <f t="shared" si="33"/>
        <v>0</v>
      </c>
      <c r="BJ211" s="13" t="s">
        <v>89</v>
      </c>
      <c r="BK211" s="164">
        <f t="shared" si="34"/>
        <v>0</v>
      </c>
      <c r="BL211" s="13" t="s">
        <v>144</v>
      </c>
      <c r="BM211" s="163" t="s">
        <v>323</v>
      </c>
    </row>
    <row r="212" spans="2:65" s="1" customFormat="1" ht="16.5" customHeight="1">
      <c r="B212" s="122"/>
      <c r="C212" s="165" t="s">
        <v>324</v>
      </c>
      <c r="D212" s="165" t="s">
        <v>244</v>
      </c>
      <c r="E212" s="166" t="s">
        <v>472</v>
      </c>
      <c r="F212" s="167" t="s">
        <v>473</v>
      </c>
      <c r="G212" s="168" t="s">
        <v>206</v>
      </c>
      <c r="H212" s="169">
        <v>7</v>
      </c>
      <c r="I212" s="170"/>
      <c r="J212" s="171">
        <f t="shared" si="25"/>
        <v>0</v>
      </c>
      <c r="K212" s="172"/>
      <c r="L212" s="173"/>
      <c r="M212" s="174" t="s">
        <v>1</v>
      </c>
      <c r="N212" s="175" t="s">
        <v>40</v>
      </c>
      <c r="P212" s="161">
        <f t="shared" si="26"/>
        <v>0</v>
      </c>
      <c r="Q212" s="161">
        <v>2E-3</v>
      </c>
      <c r="R212" s="161">
        <f t="shared" si="27"/>
        <v>1.4E-2</v>
      </c>
      <c r="S212" s="161">
        <v>0</v>
      </c>
      <c r="T212" s="162">
        <f t="shared" si="28"/>
        <v>0</v>
      </c>
      <c r="AR212" s="163" t="s">
        <v>153</v>
      </c>
      <c r="AT212" s="163" t="s">
        <v>244</v>
      </c>
      <c r="AU212" s="163" t="s">
        <v>89</v>
      </c>
      <c r="AY212" s="13" t="s">
        <v>138</v>
      </c>
      <c r="BE212" s="164">
        <f t="shared" si="29"/>
        <v>0</v>
      </c>
      <c r="BF212" s="164">
        <f t="shared" si="30"/>
        <v>0</v>
      </c>
      <c r="BG212" s="164">
        <f t="shared" si="31"/>
        <v>0</v>
      </c>
      <c r="BH212" s="164">
        <f t="shared" si="32"/>
        <v>0</v>
      </c>
      <c r="BI212" s="164">
        <f t="shared" si="33"/>
        <v>0</v>
      </c>
      <c r="BJ212" s="13" t="s">
        <v>89</v>
      </c>
      <c r="BK212" s="164">
        <f t="shared" si="34"/>
        <v>0</v>
      </c>
      <c r="BL212" s="13" t="s">
        <v>144</v>
      </c>
      <c r="BM212" s="163" t="s">
        <v>327</v>
      </c>
    </row>
    <row r="213" spans="2:65" s="1" customFormat="1" ht="24.15" customHeight="1">
      <c r="B213" s="122"/>
      <c r="C213" s="152" t="s">
        <v>235</v>
      </c>
      <c r="D213" s="152" t="s">
        <v>140</v>
      </c>
      <c r="E213" s="153" t="s">
        <v>272</v>
      </c>
      <c r="F213" s="154" t="s">
        <v>273</v>
      </c>
      <c r="G213" s="155" t="s">
        <v>143</v>
      </c>
      <c r="H213" s="156">
        <v>10.32</v>
      </c>
      <c r="I213" s="157"/>
      <c r="J213" s="158">
        <f t="shared" si="25"/>
        <v>0</v>
      </c>
      <c r="K213" s="159"/>
      <c r="L213" s="28"/>
      <c r="M213" s="160" t="s">
        <v>1</v>
      </c>
      <c r="N213" s="121" t="s">
        <v>40</v>
      </c>
      <c r="P213" s="161">
        <f t="shared" si="26"/>
        <v>0</v>
      </c>
      <c r="Q213" s="161">
        <v>6.9999999999999994E-5</v>
      </c>
      <c r="R213" s="161">
        <f t="shared" si="27"/>
        <v>7.224E-4</v>
      </c>
      <c r="S213" s="161">
        <v>0</v>
      </c>
      <c r="T213" s="162">
        <f t="shared" si="28"/>
        <v>0</v>
      </c>
      <c r="AR213" s="163" t="s">
        <v>144</v>
      </c>
      <c r="AT213" s="163" t="s">
        <v>140</v>
      </c>
      <c r="AU213" s="163" t="s">
        <v>89</v>
      </c>
      <c r="AY213" s="13" t="s">
        <v>138</v>
      </c>
      <c r="BE213" s="164">
        <f t="shared" si="29"/>
        <v>0</v>
      </c>
      <c r="BF213" s="164">
        <f t="shared" si="30"/>
        <v>0</v>
      </c>
      <c r="BG213" s="164">
        <f t="shared" si="31"/>
        <v>0</v>
      </c>
      <c r="BH213" s="164">
        <f t="shared" si="32"/>
        <v>0</v>
      </c>
      <c r="BI213" s="164">
        <f t="shared" si="33"/>
        <v>0</v>
      </c>
      <c r="BJ213" s="13" t="s">
        <v>89</v>
      </c>
      <c r="BK213" s="164">
        <f t="shared" si="34"/>
        <v>0</v>
      </c>
      <c r="BL213" s="13" t="s">
        <v>144</v>
      </c>
      <c r="BM213" s="163" t="s">
        <v>330</v>
      </c>
    </row>
    <row r="214" spans="2:65" s="1" customFormat="1" ht="24.15" customHeight="1">
      <c r="B214" s="122"/>
      <c r="C214" s="152" t="s">
        <v>331</v>
      </c>
      <c r="D214" s="152" t="s">
        <v>140</v>
      </c>
      <c r="E214" s="153" t="s">
        <v>523</v>
      </c>
      <c r="F214" s="154" t="s">
        <v>524</v>
      </c>
      <c r="G214" s="155" t="s">
        <v>206</v>
      </c>
      <c r="H214" s="156">
        <v>11</v>
      </c>
      <c r="I214" s="157"/>
      <c r="J214" s="158">
        <f t="shared" si="25"/>
        <v>0</v>
      </c>
      <c r="K214" s="159"/>
      <c r="L214" s="28"/>
      <c r="M214" s="160" t="s">
        <v>1</v>
      </c>
      <c r="N214" s="121" t="s">
        <v>40</v>
      </c>
      <c r="P214" s="161">
        <f t="shared" si="26"/>
        <v>0</v>
      </c>
      <c r="Q214" s="161">
        <v>1.3999999999999999E-4</v>
      </c>
      <c r="R214" s="161">
        <f t="shared" si="27"/>
        <v>1.5399999999999999E-3</v>
      </c>
      <c r="S214" s="161">
        <v>0</v>
      </c>
      <c r="T214" s="162">
        <f t="shared" si="28"/>
        <v>0</v>
      </c>
      <c r="AR214" s="163" t="s">
        <v>144</v>
      </c>
      <c r="AT214" s="163" t="s">
        <v>140</v>
      </c>
      <c r="AU214" s="163" t="s">
        <v>89</v>
      </c>
      <c r="AY214" s="13" t="s">
        <v>138</v>
      </c>
      <c r="BE214" s="164">
        <f t="shared" si="29"/>
        <v>0</v>
      </c>
      <c r="BF214" s="164">
        <f t="shared" si="30"/>
        <v>0</v>
      </c>
      <c r="BG214" s="164">
        <f t="shared" si="31"/>
        <v>0</v>
      </c>
      <c r="BH214" s="164">
        <f t="shared" si="32"/>
        <v>0</v>
      </c>
      <c r="BI214" s="164">
        <f t="shared" si="33"/>
        <v>0</v>
      </c>
      <c r="BJ214" s="13" t="s">
        <v>89</v>
      </c>
      <c r="BK214" s="164">
        <f t="shared" si="34"/>
        <v>0</v>
      </c>
      <c r="BL214" s="13" t="s">
        <v>144</v>
      </c>
      <c r="BM214" s="163" t="s">
        <v>334</v>
      </c>
    </row>
    <row r="215" spans="2:65" s="1" customFormat="1" ht="24.15" customHeight="1">
      <c r="B215" s="122"/>
      <c r="C215" s="152" t="s">
        <v>239</v>
      </c>
      <c r="D215" s="152" t="s">
        <v>140</v>
      </c>
      <c r="E215" s="153" t="s">
        <v>525</v>
      </c>
      <c r="F215" s="154" t="s">
        <v>526</v>
      </c>
      <c r="G215" s="155" t="s">
        <v>143</v>
      </c>
      <c r="H215" s="156">
        <v>10.32</v>
      </c>
      <c r="I215" s="157"/>
      <c r="J215" s="158">
        <f t="shared" si="25"/>
        <v>0</v>
      </c>
      <c r="K215" s="159"/>
      <c r="L215" s="28"/>
      <c r="M215" s="160" t="s">
        <v>1</v>
      </c>
      <c r="N215" s="121" t="s">
        <v>40</v>
      </c>
      <c r="P215" s="161">
        <f t="shared" si="26"/>
        <v>0</v>
      </c>
      <c r="Q215" s="161">
        <v>1.3999999999999999E-4</v>
      </c>
      <c r="R215" s="161">
        <f t="shared" si="27"/>
        <v>1.4448E-3</v>
      </c>
      <c r="S215" s="161">
        <v>0</v>
      </c>
      <c r="T215" s="162">
        <f t="shared" si="28"/>
        <v>0</v>
      </c>
      <c r="AR215" s="163" t="s">
        <v>144</v>
      </c>
      <c r="AT215" s="163" t="s">
        <v>140</v>
      </c>
      <c r="AU215" s="163" t="s">
        <v>89</v>
      </c>
      <c r="AY215" s="13" t="s">
        <v>138</v>
      </c>
      <c r="BE215" s="164">
        <f t="shared" si="29"/>
        <v>0</v>
      </c>
      <c r="BF215" s="164">
        <f t="shared" si="30"/>
        <v>0</v>
      </c>
      <c r="BG215" s="164">
        <f t="shared" si="31"/>
        <v>0</v>
      </c>
      <c r="BH215" s="164">
        <f t="shared" si="32"/>
        <v>0</v>
      </c>
      <c r="BI215" s="164">
        <f t="shared" si="33"/>
        <v>0</v>
      </c>
      <c r="BJ215" s="13" t="s">
        <v>89</v>
      </c>
      <c r="BK215" s="164">
        <f t="shared" si="34"/>
        <v>0</v>
      </c>
      <c r="BL215" s="13" t="s">
        <v>144</v>
      </c>
      <c r="BM215" s="163" t="s">
        <v>337</v>
      </c>
    </row>
    <row r="216" spans="2:65" s="1" customFormat="1" ht="24.15" customHeight="1">
      <c r="B216" s="122"/>
      <c r="C216" s="152" t="s">
        <v>338</v>
      </c>
      <c r="D216" s="152" t="s">
        <v>140</v>
      </c>
      <c r="E216" s="153" t="s">
        <v>279</v>
      </c>
      <c r="F216" s="154" t="s">
        <v>280</v>
      </c>
      <c r="G216" s="155" t="s">
        <v>206</v>
      </c>
      <c r="H216" s="156">
        <v>11</v>
      </c>
      <c r="I216" s="157"/>
      <c r="J216" s="158">
        <f t="shared" si="25"/>
        <v>0</v>
      </c>
      <c r="K216" s="159"/>
      <c r="L216" s="28"/>
      <c r="M216" s="160" t="s">
        <v>1</v>
      </c>
      <c r="N216" s="121" t="s">
        <v>40</v>
      </c>
      <c r="P216" s="161">
        <f t="shared" si="26"/>
        <v>0</v>
      </c>
      <c r="Q216" s="161">
        <v>9.0000000000000006E-5</v>
      </c>
      <c r="R216" s="161">
        <f t="shared" si="27"/>
        <v>9.8999999999999999E-4</v>
      </c>
      <c r="S216" s="161">
        <v>0</v>
      </c>
      <c r="T216" s="162">
        <f t="shared" si="28"/>
        <v>0</v>
      </c>
      <c r="AR216" s="163" t="s">
        <v>144</v>
      </c>
      <c r="AT216" s="163" t="s">
        <v>140</v>
      </c>
      <c r="AU216" s="163" t="s">
        <v>89</v>
      </c>
      <c r="AY216" s="13" t="s">
        <v>138</v>
      </c>
      <c r="BE216" s="164">
        <f t="shared" si="29"/>
        <v>0</v>
      </c>
      <c r="BF216" s="164">
        <f t="shared" si="30"/>
        <v>0</v>
      </c>
      <c r="BG216" s="164">
        <f t="shared" si="31"/>
        <v>0</v>
      </c>
      <c r="BH216" s="164">
        <f t="shared" si="32"/>
        <v>0</v>
      </c>
      <c r="BI216" s="164">
        <f t="shared" si="33"/>
        <v>0</v>
      </c>
      <c r="BJ216" s="13" t="s">
        <v>89</v>
      </c>
      <c r="BK216" s="164">
        <f t="shared" si="34"/>
        <v>0</v>
      </c>
      <c r="BL216" s="13" t="s">
        <v>144</v>
      </c>
      <c r="BM216" s="163" t="s">
        <v>341</v>
      </c>
    </row>
    <row r="217" spans="2:65" s="1" customFormat="1" ht="24.15" customHeight="1">
      <c r="B217" s="122"/>
      <c r="C217" s="152" t="s">
        <v>242</v>
      </c>
      <c r="D217" s="152" t="s">
        <v>140</v>
      </c>
      <c r="E217" s="153" t="s">
        <v>297</v>
      </c>
      <c r="F217" s="154" t="s">
        <v>298</v>
      </c>
      <c r="G217" s="155" t="s">
        <v>206</v>
      </c>
      <c r="H217" s="156">
        <v>220</v>
      </c>
      <c r="I217" s="157"/>
      <c r="J217" s="158">
        <f t="shared" si="25"/>
        <v>0</v>
      </c>
      <c r="K217" s="159"/>
      <c r="L217" s="28"/>
      <c r="M217" s="160" t="s">
        <v>1</v>
      </c>
      <c r="N217" s="121" t="s">
        <v>40</v>
      </c>
      <c r="P217" s="161">
        <f t="shared" si="26"/>
        <v>0</v>
      </c>
      <c r="Q217" s="161">
        <v>0.13553000000000001</v>
      </c>
      <c r="R217" s="161">
        <f t="shared" si="27"/>
        <v>29.816600000000001</v>
      </c>
      <c r="S217" s="161">
        <v>0</v>
      </c>
      <c r="T217" s="162">
        <f t="shared" si="28"/>
        <v>0</v>
      </c>
      <c r="AR217" s="163" t="s">
        <v>144</v>
      </c>
      <c r="AT217" s="163" t="s">
        <v>140</v>
      </c>
      <c r="AU217" s="163" t="s">
        <v>89</v>
      </c>
      <c r="AY217" s="13" t="s">
        <v>138</v>
      </c>
      <c r="BE217" s="164">
        <f t="shared" si="29"/>
        <v>0</v>
      </c>
      <c r="BF217" s="164">
        <f t="shared" si="30"/>
        <v>0</v>
      </c>
      <c r="BG217" s="164">
        <f t="shared" si="31"/>
        <v>0</v>
      </c>
      <c r="BH217" s="164">
        <f t="shared" si="32"/>
        <v>0</v>
      </c>
      <c r="BI217" s="164">
        <f t="shared" si="33"/>
        <v>0</v>
      </c>
      <c r="BJ217" s="13" t="s">
        <v>89</v>
      </c>
      <c r="BK217" s="164">
        <f t="shared" si="34"/>
        <v>0</v>
      </c>
      <c r="BL217" s="13" t="s">
        <v>144</v>
      </c>
      <c r="BM217" s="163" t="s">
        <v>344</v>
      </c>
    </row>
    <row r="218" spans="2:65" s="1" customFormat="1" ht="16.5" customHeight="1">
      <c r="B218" s="122"/>
      <c r="C218" s="165" t="s">
        <v>345</v>
      </c>
      <c r="D218" s="165" t="s">
        <v>244</v>
      </c>
      <c r="E218" s="166" t="s">
        <v>304</v>
      </c>
      <c r="F218" s="167" t="s">
        <v>474</v>
      </c>
      <c r="G218" s="168" t="s">
        <v>251</v>
      </c>
      <c r="H218" s="169">
        <v>220</v>
      </c>
      <c r="I218" s="170"/>
      <c r="J218" s="171">
        <f t="shared" si="25"/>
        <v>0</v>
      </c>
      <c r="K218" s="172"/>
      <c r="L218" s="173"/>
      <c r="M218" s="174" t="s">
        <v>1</v>
      </c>
      <c r="N218" s="175" t="s">
        <v>40</v>
      </c>
      <c r="P218" s="161">
        <f t="shared" si="26"/>
        <v>0</v>
      </c>
      <c r="Q218" s="161">
        <v>6.4000000000000001E-2</v>
      </c>
      <c r="R218" s="161">
        <f t="shared" si="27"/>
        <v>14.08</v>
      </c>
      <c r="S218" s="161">
        <v>0</v>
      </c>
      <c r="T218" s="162">
        <f t="shared" si="28"/>
        <v>0</v>
      </c>
      <c r="AR218" s="163" t="s">
        <v>153</v>
      </c>
      <c r="AT218" s="163" t="s">
        <v>244</v>
      </c>
      <c r="AU218" s="163" t="s">
        <v>89</v>
      </c>
      <c r="AY218" s="13" t="s">
        <v>138</v>
      </c>
      <c r="BE218" s="164">
        <f t="shared" si="29"/>
        <v>0</v>
      </c>
      <c r="BF218" s="164">
        <f t="shared" si="30"/>
        <v>0</v>
      </c>
      <c r="BG218" s="164">
        <f t="shared" si="31"/>
        <v>0</v>
      </c>
      <c r="BH218" s="164">
        <f t="shared" si="32"/>
        <v>0</v>
      </c>
      <c r="BI218" s="164">
        <f t="shared" si="33"/>
        <v>0</v>
      </c>
      <c r="BJ218" s="13" t="s">
        <v>89</v>
      </c>
      <c r="BK218" s="164">
        <f t="shared" si="34"/>
        <v>0</v>
      </c>
      <c r="BL218" s="13" t="s">
        <v>144</v>
      </c>
      <c r="BM218" s="163" t="s">
        <v>348</v>
      </c>
    </row>
    <row r="219" spans="2:65" s="1" customFormat="1" ht="24.15" customHeight="1">
      <c r="B219" s="122"/>
      <c r="C219" s="152" t="s">
        <v>247</v>
      </c>
      <c r="D219" s="152" t="s">
        <v>140</v>
      </c>
      <c r="E219" s="153" t="s">
        <v>311</v>
      </c>
      <c r="F219" s="154" t="s">
        <v>312</v>
      </c>
      <c r="G219" s="155" t="s">
        <v>157</v>
      </c>
      <c r="H219" s="156">
        <v>8.8000000000000007</v>
      </c>
      <c r="I219" s="157"/>
      <c r="J219" s="158">
        <f t="shared" si="25"/>
        <v>0</v>
      </c>
      <c r="K219" s="159"/>
      <c r="L219" s="28"/>
      <c r="M219" s="160" t="s">
        <v>1</v>
      </c>
      <c r="N219" s="121" t="s">
        <v>40</v>
      </c>
      <c r="P219" s="161">
        <f t="shared" si="26"/>
        <v>0</v>
      </c>
      <c r="Q219" s="161">
        <v>2.3628499999999999</v>
      </c>
      <c r="R219" s="161">
        <f t="shared" si="27"/>
        <v>20.79308</v>
      </c>
      <c r="S219" s="161">
        <v>0</v>
      </c>
      <c r="T219" s="162">
        <f t="shared" si="28"/>
        <v>0</v>
      </c>
      <c r="AR219" s="163" t="s">
        <v>144</v>
      </c>
      <c r="AT219" s="163" t="s">
        <v>140</v>
      </c>
      <c r="AU219" s="163" t="s">
        <v>89</v>
      </c>
      <c r="AY219" s="13" t="s">
        <v>138</v>
      </c>
      <c r="BE219" s="164">
        <f t="shared" si="29"/>
        <v>0</v>
      </c>
      <c r="BF219" s="164">
        <f t="shared" si="30"/>
        <v>0</v>
      </c>
      <c r="BG219" s="164">
        <f t="shared" si="31"/>
        <v>0</v>
      </c>
      <c r="BH219" s="164">
        <f t="shared" si="32"/>
        <v>0</v>
      </c>
      <c r="BI219" s="164">
        <f t="shared" si="33"/>
        <v>0</v>
      </c>
      <c r="BJ219" s="13" t="s">
        <v>89</v>
      </c>
      <c r="BK219" s="164">
        <f t="shared" si="34"/>
        <v>0</v>
      </c>
      <c r="BL219" s="13" t="s">
        <v>144</v>
      </c>
      <c r="BM219" s="163" t="s">
        <v>351</v>
      </c>
    </row>
    <row r="220" spans="2:65" s="1" customFormat="1" ht="24.15" customHeight="1">
      <c r="B220" s="122"/>
      <c r="C220" s="152" t="s">
        <v>352</v>
      </c>
      <c r="D220" s="152" t="s">
        <v>140</v>
      </c>
      <c r="E220" s="153" t="s">
        <v>475</v>
      </c>
      <c r="F220" s="154" t="s">
        <v>476</v>
      </c>
      <c r="G220" s="155" t="s">
        <v>206</v>
      </c>
      <c r="H220" s="156">
        <v>8.44</v>
      </c>
      <c r="I220" s="157"/>
      <c r="J220" s="158">
        <f t="shared" si="25"/>
        <v>0</v>
      </c>
      <c r="K220" s="159"/>
      <c r="L220" s="28"/>
      <c r="M220" s="160" t="s">
        <v>1</v>
      </c>
      <c r="N220" s="121" t="s">
        <v>40</v>
      </c>
      <c r="P220" s="161">
        <f t="shared" si="26"/>
        <v>0</v>
      </c>
      <c r="Q220" s="161">
        <v>1.1E-4</v>
      </c>
      <c r="R220" s="161">
        <f t="shared" si="27"/>
        <v>9.2840000000000002E-4</v>
      </c>
      <c r="S220" s="161">
        <v>1.7999999999999999E-2</v>
      </c>
      <c r="T220" s="162">
        <f t="shared" si="28"/>
        <v>0.15191999999999997</v>
      </c>
      <c r="AR220" s="163" t="s">
        <v>144</v>
      </c>
      <c r="AT220" s="163" t="s">
        <v>140</v>
      </c>
      <c r="AU220" s="163" t="s">
        <v>89</v>
      </c>
      <c r="AY220" s="13" t="s">
        <v>138</v>
      </c>
      <c r="BE220" s="164">
        <f t="shared" si="29"/>
        <v>0</v>
      </c>
      <c r="BF220" s="164">
        <f t="shared" si="30"/>
        <v>0</v>
      </c>
      <c r="BG220" s="164">
        <f t="shared" si="31"/>
        <v>0</v>
      </c>
      <c r="BH220" s="164">
        <f t="shared" si="32"/>
        <v>0</v>
      </c>
      <c r="BI220" s="164">
        <f t="shared" si="33"/>
        <v>0</v>
      </c>
      <c r="BJ220" s="13" t="s">
        <v>89</v>
      </c>
      <c r="BK220" s="164">
        <f t="shared" si="34"/>
        <v>0</v>
      </c>
      <c r="BL220" s="13" t="s">
        <v>144</v>
      </c>
      <c r="BM220" s="163" t="s">
        <v>355</v>
      </c>
    </row>
    <row r="221" spans="2:65" s="1" customFormat="1" ht="16.5" customHeight="1">
      <c r="B221" s="122"/>
      <c r="C221" s="152" t="s">
        <v>252</v>
      </c>
      <c r="D221" s="152" t="s">
        <v>140</v>
      </c>
      <c r="E221" s="153" t="s">
        <v>477</v>
      </c>
      <c r="F221" s="154" t="s">
        <v>478</v>
      </c>
      <c r="G221" s="155" t="s">
        <v>190</v>
      </c>
      <c r="H221" s="156">
        <v>4.6120000000000001</v>
      </c>
      <c r="I221" s="157"/>
      <c r="J221" s="158">
        <f t="shared" si="25"/>
        <v>0</v>
      </c>
      <c r="K221" s="159"/>
      <c r="L221" s="28"/>
      <c r="M221" s="160" t="s">
        <v>1</v>
      </c>
      <c r="N221" s="121" t="s">
        <v>40</v>
      </c>
      <c r="P221" s="161">
        <f t="shared" si="26"/>
        <v>0</v>
      </c>
      <c r="Q221" s="161">
        <v>0</v>
      </c>
      <c r="R221" s="161">
        <f t="shared" si="27"/>
        <v>0</v>
      </c>
      <c r="S221" s="161">
        <v>0</v>
      </c>
      <c r="T221" s="162">
        <f t="shared" si="28"/>
        <v>0</v>
      </c>
      <c r="AR221" s="163" t="s">
        <v>144</v>
      </c>
      <c r="AT221" s="163" t="s">
        <v>140</v>
      </c>
      <c r="AU221" s="163" t="s">
        <v>89</v>
      </c>
      <c r="AY221" s="13" t="s">
        <v>138</v>
      </c>
      <c r="BE221" s="164">
        <f t="shared" si="29"/>
        <v>0</v>
      </c>
      <c r="BF221" s="164">
        <f t="shared" si="30"/>
        <v>0</v>
      </c>
      <c r="BG221" s="164">
        <f t="shared" si="31"/>
        <v>0</v>
      </c>
      <c r="BH221" s="164">
        <f t="shared" si="32"/>
        <v>0</v>
      </c>
      <c r="BI221" s="164">
        <f t="shared" si="33"/>
        <v>0</v>
      </c>
      <c r="BJ221" s="13" t="s">
        <v>89</v>
      </c>
      <c r="BK221" s="164">
        <f t="shared" si="34"/>
        <v>0</v>
      </c>
      <c r="BL221" s="13" t="s">
        <v>144</v>
      </c>
      <c r="BM221" s="163" t="s">
        <v>363</v>
      </c>
    </row>
    <row r="222" spans="2:65" s="1" customFormat="1" ht="16.5" customHeight="1">
      <c r="B222" s="122"/>
      <c r="C222" s="152" t="s">
        <v>364</v>
      </c>
      <c r="D222" s="152" t="s">
        <v>140</v>
      </c>
      <c r="E222" s="153" t="s">
        <v>479</v>
      </c>
      <c r="F222" s="154" t="s">
        <v>480</v>
      </c>
      <c r="G222" s="155" t="s">
        <v>190</v>
      </c>
      <c r="H222" s="156">
        <v>41.508000000000003</v>
      </c>
      <c r="I222" s="157"/>
      <c r="J222" s="158">
        <f t="shared" si="25"/>
        <v>0</v>
      </c>
      <c r="K222" s="159"/>
      <c r="L222" s="28"/>
      <c r="M222" s="160" t="s">
        <v>1</v>
      </c>
      <c r="N222" s="121" t="s">
        <v>40</v>
      </c>
      <c r="P222" s="161">
        <f t="shared" si="26"/>
        <v>0</v>
      </c>
      <c r="Q222" s="161">
        <v>0</v>
      </c>
      <c r="R222" s="161">
        <f t="shared" si="27"/>
        <v>0</v>
      </c>
      <c r="S222" s="161">
        <v>0</v>
      </c>
      <c r="T222" s="162">
        <f t="shared" si="28"/>
        <v>0</v>
      </c>
      <c r="AR222" s="163" t="s">
        <v>144</v>
      </c>
      <c r="AT222" s="163" t="s">
        <v>140</v>
      </c>
      <c r="AU222" s="163" t="s">
        <v>89</v>
      </c>
      <c r="AY222" s="13" t="s">
        <v>138</v>
      </c>
      <c r="BE222" s="164">
        <f t="shared" si="29"/>
        <v>0</v>
      </c>
      <c r="BF222" s="164">
        <f t="shared" si="30"/>
        <v>0</v>
      </c>
      <c r="BG222" s="164">
        <f t="shared" si="31"/>
        <v>0</v>
      </c>
      <c r="BH222" s="164">
        <f t="shared" si="32"/>
        <v>0</v>
      </c>
      <c r="BI222" s="164">
        <f t="shared" si="33"/>
        <v>0</v>
      </c>
      <c r="BJ222" s="13" t="s">
        <v>89</v>
      </c>
      <c r="BK222" s="164">
        <f t="shared" si="34"/>
        <v>0</v>
      </c>
      <c r="BL222" s="13" t="s">
        <v>144</v>
      </c>
      <c r="BM222" s="163" t="s">
        <v>367</v>
      </c>
    </row>
    <row r="223" spans="2:65" s="1" customFormat="1" ht="16.5" customHeight="1">
      <c r="B223" s="122"/>
      <c r="C223" s="152" t="s">
        <v>256</v>
      </c>
      <c r="D223" s="152" t="s">
        <v>140</v>
      </c>
      <c r="E223" s="153" t="s">
        <v>349</v>
      </c>
      <c r="F223" s="154" t="s">
        <v>350</v>
      </c>
      <c r="G223" s="155" t="s">
        <v>190</v>
      </c>
      <c r="H223" s="156">
        <v>4.6120000000000001</v>
      </c>
      <c r="I223" s="157"/>
      <c r="J223" s="158">
        <f t="shared" si="25"/>
        <v>0</v>
      </c>
      <c r="K223" s="159"/>
      <c r="L223" s="28"/>
      <c r="M223" s="160" t="s">
        <v>1</v>
      </c>
      <c r="N223" s="121" t="s">
        <v>40</v>
      </c>
      <c r="P223" s="161">
        <f t="shared" si="26"/>
        <v>0</v>
      </c>
      <c r="Q223" s="161">
        <v>0</v>
      </c>
      <c r="R223" s="161">
        <f t="shared" si="27"/>
        <v>0</v>
      </c>
      <c r="S223" s="161">
        <v>0</v>
      </c>
      <c r="T223" s="162">
        <f t="shared" si="28"/>
        <v>0</v>
      </c>
      <c r="AR223" s="163" t="s">
        <v>144</v>
      </c>
      <c r="AT223" s="163" t="s">
        <v>140</v>
      </c>
      <c r="AU223" s="163" t="s">
        <v>89</v>
      </c>
      <c r="AY223" s="13" t="s">
        <v>138</v>
      </c>
      <c r="BE223" s="164">
        <f t="shared" si="29"/>
        <v>0</v>
      </c>
      <c r="BF223" s="164">
        <f t="shared" si="30"/>
        <v>0</v>
      </c>
      <c r="BG223" s="164">
        <f t="shared" si="31"/>
        <v>0</v>
      </c>
      <c r="BH223" s="164">
        <f t="shared" si="32"/>
        <v>0</v>
      </c>
      <c r="BI223" s="164">
        <f t="shared" si="33"/>
        <v>0</v>
      </c>
      <c r="BJ223" s="13" t="s">
        <v>89</v>
      </c>
      <c r="BK223" s="164">
        <f t="shared" si="34"/>
        <v>0</v>
      </c>
      <c r="BL223" s="13" t="s">
        <v>144</v>
      </c>
      <c r="BM223" s="163" t="s">
        <v>372</v>
      </c>
    </row>
    <row r="224" spans="2:65" s="1" customFormat="1" ht="24.15" customHeight="1">
      <c r="B224" s="122"/>
      <c r="C224" s="152" t="s">
        <v>373</v>
      </c>
      <c r="D224" s="152" t="s">
        <v>140</v>
      </c>
      <c r="E224" s="153" t="s">
        <v>481</v>
      </c>
      <c r="F224" s="154" t="s">
        <v>482</v>
      </c>
      <c r="G224" s="155" t="s">
        <v>190</v>
      </c>
      <c r="H224" s="156">
        <v>4.6120000000000001</v>
      </c>
      <c r="I224" s="157"/>
      <c r="J224" s="158">
        <f t="shared" si="25"/>
        <v>0</v>
      </c>
      <c r="K224" s="159"/>
      <c r="L224" s="28"/>
      <c r="M224" s="160" t="s">
        <v>1</v>
      </c>
      <c r="N224" s="121" t="s">
        <v>40</v>
      </c>
      <c r="P224" s="161">
        <f t="shared" si="26"/>
        <v>0</v>
      </c>
      <c r="Q224" s="161">
        <v>0</v>
      </c>
      <c r="R224" s="161">
        <f t="shared" si="27"/>
        <v>0</v>
      </c>
      <c r="S224" s="161">
        <v>0</v>
      </c>
      <c r="T224" s="162">
        <f t="shared" si="28"/>
        <v>0</v>
      </c>
      <c r="AR224" s="163" t="s">
        <v>144</v>
      </c>
      <c r="AT224" s="163" t="s">
        <v>140</v>
      </c>
      <c r="AU224" s="163" t="s">
        <v>89</v>
      </c>
      <c r="AY224" s="13" t="s">
        <v>138</v>
      </c>
      <c r="BE224" s="164">
        <f t="shared" si="29"/>
        <v>0</v>
      </c>
      <c r="BF224" s="164">
        <f t="shared" si="30"/>
        <v>0</v>
      </c>
      <c r="BG224" s="164">
        <f t="shared" si="31"/>
        <v>0</v>
      </c>
      <c r="BH224" s="164">
        <f t="shared" si="32"/>
        <v>0</v>
      </c>
      <c r="BI224" s="164">
        <f t="shared" si="33"/>
        <v>0</v>
      </c>
      <c r="BJ224" s="13" t="s">
        <v>89</v>
      </c>
      <c r="BK224" s="164">
        <f t="shared" si="34"/>
        <v>0</v>
      </c>
      <c r="BL224" s="13" t="s">
        <v>144</v>
      </c>
      <c r="BM224" s="163" t="s">
        <v>376</v>
      </c>
    </row>
    <row r="225" spans="2:65" s="1" customFormat="1" ht="16.5" customHeight="1">
      <c r="B225" s="122"/>
      <c r="C225" s="152" t="s">
        <v>259</v>
      </c>
      <c r="D225" s="152" t="s">
        <v>140</v>
      </c>
      <c r="E225" s="153" t="s">
        <v>483</v>
      </c>
      <c r="F225" s="154" t="s">
        <v>484</v>
      </c>
      <c r="G225" s="155" t="s">
        <v>157</v>
      </c>
      <c r="H225" s="156">
        <v>99.4</v>
      </c>
      <c r="I225" s="157"/>
      <c r="J225" s="158">
        <f t="shared" si="25"/>
        <v>0</v>
      </c>
      <c r="K225" s="159"/>
      <c r="L225" s="28"/>
      <c r="M225" s="160" t="s">
        <v>1</v>
      </c>
      <c r="N225" s="121" t="s">
        <v>40</v>
      </c>
      <c r="P225" s="161">
        <f t="shared" si="26"/>
        <v>0</v>
      </c>
      <c r="Q225" s="161">
        <v>0</v>
      </c>
      <c r="R225" s="161">
        <f t="shared" si="27"/>
        <v>0</v>
      </c>
      <c r="S225" s="161">
        <v>0</v>
      </c>
      <c r="T225" s="162">
        <f t="shared" si="28"/>
        <v>0</v>
      </c>
      <c r="AR225" s="163" t="s">
        <v>144</v>
      </c>
      <c r="AT225" s="163" t="s">
        <v>140</v>
      </c>
      <c r="AU225" s="163" t="s">
        <v>89</v>
      </c>
      <c r="AY225" s="13" t="s">
        <v>138</v>
      </c>
      <c r="BE225" s="164">
        <f t="shared" si="29"/>
        <v>0</v>
      </c>
      <c r="BF225" s="164">
        <f t="shared" si="30"/>
        <v>0</v>
      </c>
      <c r="BG225" s="164">
        <f t="shared" si="31"/>
        <v>0</v>
      </c>
      <c r="BH225" s="164">
        <f t="shared" si="32"/>
        <v>0</v>
      </c>
      <c r="BI225" s="164">
        <f t="shared" si="33"/>
        <v>0</v>
      </c>
      <c r="BJ225" s="13" t="s">
        <v>89</v>
      </c>
      <c r="BK225" s="164">
        <f t="shared" si="34"/>
        <v>0</v>
      </c>
      <c r="BL225" s="13" t="s">
        <v>144</v>
      </c>
      <c r="BM225" s="163" t="s">
        <v>527</v>
      </c>
    </row>
    <row r="226" spans="2:65" s="1" customFormat="1" ht="21.75" customHeight="1">
      <c r="B226" s="122"/>
      <c r="C226" s="152" t="s">
        <v>528</v>
      </c>
      <c r="D226" s="152" t="s">
        <v>140</v>
      </c>
      <c r="E226" s="153" t="s">
        <v>353</v>
      </c>
      <c r="F226" s="154" t="s">
        <v>354</v>
      </c>
      <c r="G226" s="155" t="s">
        <v>190</v>
      </c>
      <c r="H226" s="156">
        <v>361.43</v>
      </c>
      <c r="I226" s="157"/>
      <c r="J226" s="158">
        <f t="shared" si="25"/>
        <v>0</v>
      </c>
      <c r="K226" s="159"/>
      <c r="L226" s="28"/>
      <c r="M226" s="160" t="s">
        <v>1</v>
      </c>
      <c r="N226" s="121" t="s">
        <v>40</v>
      </c>
      <c r="P226" s="161">
        <f t="shared" si="26"/>
        <v>0</v>
      </c>
      <c r="Q226" s="161">
        <v>0</v>
      </c>
      <c r="R226" s="161">
        <f t="shared" si="27"/>
        <v>0</v>
      </c>
      <c r="S226" s="161">
        <v>0</v>
      </c>
      <c r="T226" s="162">
        <f t="shared" si="28"/>
        <v>0</v>
      </c>
      <c r="AR226" s="163" t="s">
        <v>144</v>
      </c>
      <c r="AT226" s="163" t="s">
        <v>140</v>
      </c>
      <c r="AU226" s="163" t="s">
        <v>89</v>
      </c>
      <c r="AY226" s="13" t="s">
        <v>138</v>
      </c>
      <c r="BE226" s="164">
        <f t="shared" si="29"/>
        <v>0</v>
      </c>
      <c r="BF226" s="164">
        <f t="shared" si="30"/>
        <v>0</v>
      </c>
      <c r="BG226" s="164">
        <f t="shared" si="31"/>
        <v>0</v>
      </c>
      <c r="BH226" s="164">
        <f t="shared" si="32"/>
        <v>0</v>
      </c>
      <c r="BI226" s="164">
        <f t="shared" si="33"/>
        <v>0</v>
      </c>
      <c r="BJ226" s="13" t="s">
        <v>89</v>
      </c>
      <c r="BK226" s="164">
        <f t="shared" si="34"/>
        <v>0</v>
      </c>
      <c r="BL226" s="13" t="s">
        <v>144</v>
      </c>
      <c r="BM226" s="163" t="s">
        <v>529</v>
      </c>
    </row>
    <row r="227" spans="2:65" s="11" customFormat="1" ht="25.95" customHeight="1">
      <c r="B227" s="140"/>
      <c r="D227" s="141" t="s">
        <v>73</v>
      </c>
      <c r="E227" s="142" t="s">
        <v>356</v>
      </c>
      <c r="F227" s="142" t="s">
        <v>357</v>
      </c>
      <c r="I227" s="143"/>
      <c r="J227" s="144">
        <f>BK227</f>
        <v>0</v>
      </c>
      <c r="L227" s="140"/>
      <c r="M227" s="145"/>
      <c r="P227" s="146">
        <f>P228+P232</f>
        <v>0</v>
      </c>
      <c r="R227" s="146">
        <f>R228+R232</f>
        <v>0.67173494999999994</v>
      </c>
      <c r="T227" s="147">
        <f>T228+T232</f>
        <v>0</v>
      </c>
      <c r="AR227" s="141" t="s">
        <v>81</v>
      </c>
      <c r="AT227" s="148" t="s">
        <v>73</v>
      </c>
      <c r="AU227" s="148" t="s">
        <v>74</v>
      </c>
      <c r="AY227" s="141" t="s">
        <v>138</v>
      </c>
      <c r="BK227" s="149">
        <f>BK228+BK232</f>
        <v>0</v>
      </c>
    </row>
    <row r="228" spans="2:65" s="11" customFormat="1" ht="22.8" customHeight="1">
      <c r="B228" s="140"/>
      <c r="D228" s="141" t="s">
        <v>73</v>
      </c>
      <c r="E228" s="150" t="s">
        <v>358</v>
      </c>
      <c r="F228" s="150" t="s">
        <v>359</v>
      </c>
      <c r="I228" s="143"/>
      <c r="J228" s="151">
        <f>BK228</f>
        <v>0</v>
      </c>
      <c r="L228" s="140"/>
      <c r="M228" s="145"/>
      <c r="P228" s="146">
        <f>SUM(P229:P231)</f>
        <v>0</v>
      </c>
      <c r="R228" s="146">
        <f>SUM(R229:R231)</f>
        <v>0.66895814999999992</v>
      </c>
      <c r="T228" s="147">
        <f>SUM(T229:T231)</f>
        <v>0</v>
      </c>
      <c r="AR228" s="141" t="s">
        <v>89</v>
      </c>
      <c r="AT228" s="148" t="s">
        <v>73</v>
      </c>
      <c r="AU228" s="148" t="s">
        <v>81</v>
      </c>
      <c r="AY228" s="141" t="s">
        <v>138</v>
      </c>
      <c r="BK228" s="149">
        <f>SUM(BK229:BK231)</f>
        <v>0</v>
      </c>
    </row>
    <row r="229" spans="2:65" s="1" customFormat="1" ht="24.15" customHeight="1">
      <c r="B229" s="122"/>
      <c r="C229" s="152" t="s">
        <v>264</v>
      </c>
      <c r="D229" s="152" t="s">
        <v>140</v>
      </c>
      <c r="E229" s="153" t="s">
        <v>485</v>
      </c>
      <c r="F229" s="154" t="s">
        <v>486</v>
      </c>
      <c r="G229" s="155" t="s">
        <v>362</v>
      </c>
      <c r="H229" s="156">
        <v>637.10299999999995</v>
      </c>
      <c r="I229" s="157"/>
      <c r="J229" s="158">
        <f>ROUND(I229*H229,2)</f>
        <v>0</v>
      </c>
      <c r="K229" s="159"/>
      <c r="L229" s="28"/>
      <c r="M229" s="160" t="s">
        <v>1</v>
      </c>
      <c r="N229" s="121" t="s">
        <v>40</v>
      </c>
      <c r="P229" s="161">
        <f>O229*H229</f>
        <v>0</v>
      </c>
      <c r="Q229" s="161">
        <v>5.0000000000000002E-5</v>
      </c>
      <c r="R229" s="161">
        <f>Q229*H229</f>
        <v>3.1855149999999999E-2</v>
      </c>
      <c r="S229" s="161">
        <v>0</v>
      </c>
      <c r="T229" s="162">
        <f>S229*H229</f>
        <v>0</v>
      </c>
      <c r="AR229" s="163" t="s">
        <v>168</v>
      </c>
      <c r="AT229" s="163" t="s">
        <v>140</v>
      </c>
      <c r="AU229" s="163" t="s">
        <v>89</v>
      </c>
      <c r="AY229" s="13" t="s">
        <v>138</v>
      </c>
      <c r="BE229" s="164">
        <f>IF(N229="základná",J229,0)</f>
        <v>0</v>
      </c>
      <c r="BF229" s="164">
        <f>IF(N229="znížená",J229,0)</f>
        <v>0</v>
      </c>
      <c r="BG229" s="164">
        <f>IF(N229="zákl. prenesená",J229,0)</f>
        <v>0</v>
      </c>
      <c r="BH229" s="164">
        <f>IF(N229="zníž. prenesená",J229,0)</f>
        <v>0</v>
      </c>
      <c r="BI229" s="164">
        <f>IF(N229="nulová",J229,0)</f>
        <v>0</v>
      </c>
      <c r="BJ229" s="13" t="s">
        <v>89</v>
      </c>
      <c r="BK229" s="164">
        <f>ROUND(I229*H229,2)</f>
        <v>0</v>
      </c>
      <c r="BL229" s="13" t="s">
        <v>168</v>
      </c>
      <c r="BM229" s="163" t="s">
        <v>530</v>
      </c>
    </row>
    <row r="230" spans="2:65" s="1" customFormat="1" ht="172.8">
      <c r="B230" s="28"/>
      <c r="D230" s="181" t="s">
        <v>387</v>
      </c>
      <c r="F230" s="182" t="s">
        <v>531</v>
      </c>
      <c r="I230" s="123"/>
      <c r="L230" s="28"/>
      <c r="M230" s="183"/>
      <c r="T230" s="55"/>
      <c r="AT230" s="13" t="s">
        <v>387</v>
      </c>
      <c r="AU230" s="13" t="s">
        <v>89</v>
      </c>
    </row>
    <row r="231" spans="2:65" s="1" customFormat="1" ht="16.5" customHeight="1">
      <c r="B231" s="122"/>
      <c r="C231" s="165" t="s">
        <v>532</v>
      </c>
      <c r="D231" s="165" t="s">
        <v>244</v>
      </c>
      <c r="E231" s="166" t="s">
        <v>365</v>
      </c>
      <c r="F231" s="167" t="s">
        <v>366</v>
      </c>
      <c r="G231" s="168" t="s">
        <v>362</v>
      </c>
      <c r="H231" s="169">
        <v>637.10299999999995</v>
      </c>
      <c r="I231" s="170"/>
      <c r="J231" s="171">
        <f>ROUND(I231*H231,2)</f>
        <v>0</v>
      </c>
      <c r="K231" s="172"/>
      <c r="L231" s="173"/>
      <c r="M231" s="174" t="s">
        <v>1</v>
      </c>
      <c r="N231" s="175" t="s">
        <v>40</v>
      </c>
      <c r="P231" s="161">
        <f>O231*H231</f>
        <v>0</v>
      </c>
      <c r="Q231" s="161">
        <v>1E-3</v>
      </c>
      <c r="R231" s="161">
        <f>Q231*H231</f>
        <v>0.63710299999999997</v>
      </c>
      <c r="S231" s="161">
        <v>0</v>
      </c>
      <c r="T231" s="162">
        <f>S231*H231</f>
        <v>0</v>
      </c>
      <c r="AR231" s="163" t="s">
        <v>198</v>
      </c>
      <c r="AT231" s="163" t="s">
        <v>244</v>
      </c>
      <c r="AU231" s="163" t="s">
        <v>89</v>
      </c>
      <c r="AY231" s="13" t="s">
        <v>138</v>
      </c>
      <c r="BE231" s="164">
        <f>IF(N231="základná",J231,0)</f>
        <v>0</v>
      </c>
      <c r="BF231" s="164">
        <f>IF(N231="znížená",J231,0)</f>
        <v>0</v>
      </c>
      <c r="BG231" s="164">
        <f>IF(N231="zákl. prenesená",J231,0)</f>
        <v>0</v>
      </c>
      <c r="BH231" s="164">
        <f>IF(N231="zníž. prenesená",J231,0)</f>
        <v>0</v>
      </c>
      <c r="BI231" s="164">
        <f>IF(N231="nulová",J231,0)</f>
        <v>0</v>
      </c>
      <c r="BJ231" s="13" t="s">
        <v>89</v>
      </c>
      <c r="BK231" s="164">
        <f>ROUND(I231*H231,2)</f>
        <v>0</v>
      </c>
      <c r="BL231" s="13" t="s">
        <v>168</v>
      </c>
      <c r="BM231" s="163" t="s">
        <v>533</v>
      </c>
    </row>
    <row r="232" spans="2:65" s="11" customFormat="1" ht="22.8" customHeight="1">
      <c r="B232" s="140"/>
      <c r="D232" s="141" t="s">
        <v>73</v>
      </c>
      <c r="E232" s="150" t="s">
        <v>368</v>
      </c>
      <c r="F232" s="150" t="s">
        <v>369</v>
      </c>
      <c r="I232" s="143"/>
      <c r="J232" s="151">
        <f>BK232</f>
        <v>0</v>
      </c>
      <c r="L232" s="140"/>
      <c r="M232" s="145"/>
      <c r="P232" s="146">
        <f>SUM(P233:P235)</f>
        <v>0</v>
      </c>
      <c r="R232" s="146">
        <f>SUM(R233:R235)</f>
        <v>2.7768000000000003E-3</v>
      </c>
      <c r="T232" s="147">
        <f>SUM(T233:T235)</f>
        <v>0</v>
      </c>
      <c r="AR232" s="141" t="s">
        <v>89</v>
      </c>
      <c r="AT232" s="148" t="s">
        <v>73</v>
      </c>
      <c r="AU232" s="148" t="s">
        <v>81</v>
      </c>
      <c r="AY232" s="141" t="s">
        <v>138</v>
      </c>
      <c r="BK232" s="149">
        <f>SUM(BK233:BK235)</f>
        <v>0</v>
      </c>
    </row>
    <row r="233" spans="2:65" s="1" customFormat="1" ht="21.75" customHeight="1">
      <c r="B233" s="122"/>
      <c r="C233" s="152" t="s">
        <v>267</v>
      </c>
      <c r="D233" s="152" t="s">
        <v>140</v>
      </c>
      <c r="E233" s="153" t="s">
        <v>370</v>
      </c>
      <c r="F233" s="154" t="s">
        <v>371</v>
      </c>
      <c r="G233" s="155" t="s">
        <v>143</v>
      </c>
      <c r="H233" s="156">
        <v>11.57</v>
      </c>
      <c r="I233" s="157"/>
      <c r="J233" s="158">
        <f>ROUND(I233*H233,2)</f>
        <v>0</v>
      </c>
      <c r="K233" s="159"/>
      <c r="L233" s="28"/>
      <c r="M233" s="160" t="s">
        <v>1</v>
      </c>
      <c r="N233" s="121" t="s">
        <v>40</v>
      </c>
      <c r="P233" s="161">
        <f>O233*H233</f>
        <v>0</v>
      </c>
      <c r="Q233" s="161">
        <v>1.6000000000000001E-4</v>
      </c>
      <c r="R233" s="161">
        <f>Q233*H233</f>
        <v>1.8512000000000001E-3</v>
      </c>
      <c r="S233" s="161">
        <v>0</v>
      </c>
      <c r="T233" s="162">
        <f>S233*H233</f>
        <v>0</v>
      </c>
      <c r="AR233" s="163" t="s">
        <v>168</v>
      </c>
      <c r="AT233" s="163" t="s">
        <v>140</v>
      </c>
      <c r="AU233" s="163" t="s">
        <v>89</v>
      </c>
      <c r="AY233" s="13" t="s">
        <v>138</v>
      </c>
      <c r="BE233" s="164">
        <f>IF(N233="základná",J233,0)</f>
        <v>0</v>
      </c>
      <c r="BF233" s="164">
        <f>IF(N233="znížená",J233,0)</f>
        <v>0</v>
      </c>
      <c r="BG233" s="164">
        <f>IF(N233="zákl. prenesená",J233,0)</f>
        <v>0</v>
      </c>
      <c r="BH233" s="164">
        <f>IF(N233="zníž. prenesená",J233,0)</f>
        <v>0</v>
      </c>
      <c r="BI233" s="164">
        <f>IF(N233="nulová",J233,0)</f>
        <v>0</v>
      </c>
      <c r="BJ233" s="13" t="s">
        <v>89</v>
      </c>
      <c r="BK233" s="164">
        <f>ROUND(I233*H233,2)</f>
        <v>0</v>
      </c>
      <c r="BL233" s="13" t="s">
        <v>168</v>
      </c>
      <c r="BM233" s="163" t="s">
        <v>534</v>
      </c>
    </row>
    <row r="234" spans="2:65" s="1" customFormat="1" ht="38.4">
      <c r="B234" s="28"/>
      <c r="D234" s="181" t="s">
        <v>387</v>
      </c>
      <c r="F234" s="182" t="s">
        <v>535</v>
      </c>
      <c r="I234" s="123"/>
      <c r="L234" s="28"/>
      <c r="M234" s="183"/>
      <c r="T234" s="55"/>
      <c r="AT234" s="13" t="s">
        <v>387</v>
      </c>
      <c r="AU234" s="13" t="s">
        <v>89</v>
      </c>
    </row>
    <row r="235" spans="2:65" s="1" customFormat="1" ht="16.5" customHeight="1">
      <c r="B235" s="122"/>
      <c r="C235" s="152" t="s">
        <v>536</v>
      </c>
      <c r="D235" s="152" t="s">
        <v>140</v>
      </c>
      <c r="E235" s="153" t="s">
        <v>374</v>
      </c>
      <c r="F235" s="154" t="s">
        <v>375</v>
      </c>
      <c r="G235" s="155" t="s">
        <v>143</v>
      </c>
      <c r="H235" s="156">
        <v>11.57</v>
      </c>
      <c r="I235" s="157"/>
      <c r="J235" s="158">
        <f>ROUND(I235*H235,2)</f>
        <v>0</v>
      </c>
      <c r="K235" s="159"/>
      <c r="L235" s="28"/>
      <c r="M235" s="160" t="s">
        <v>1</v>
      </c>
      <c r="N235" s="121" t="s">
        <v>40</v>
      </c>
      <c r="P235" s="161">
        <f>O235*H235</f>
        <v>0</v>
      </c>
      <c r="Q235" s="161">
        <v>8.0000000000000007E-5</v>
      </c>
      <c r="R235" s="161">
        <f>Q235*H235</f>
        <v>9.2560000000000006E-4</v>
      </c>
      <c r="S235" s="161">
        <v>0</v>
      </c>
      <c r="T235" s="162">
        <f>S235*H235</f>
        <v>0</v>
      </c>
      <c r="AR235" s="163" t="s">
        <v>168</v>
      </c>
      <c r="AT235" s="163" t="s">
        <v>140</v>
      </c>
      <c r="AU235" s="163" t="s">
        <v>89</v>
      </c>
      <c r="AY235" s="13" t="s">
        <v>138</v>
      </c>
      <c r="BE235" s="164">
        <f>IF(N235="základná",J235,0)</f>
        <v>0</v>
      </c>
      <c r="BF235" s="164">
        <f>IF(N235="znížená",J235,0)</f>
        <v>0</v>
      </c>
      <c r="BG235" s="164">
        <f>IF(N235="zákl. prenesená",J235,0)</f>
        <v>0</v>
      </c>
      <c r="BH235" s="164">
        <f>IF(N235="zníž. prenesená",J235,0)</f>
        <v>0</v>
      </c>
      <c r="BI235" s="164">
        <f>IF(N235="nulová",J235,0)</f>
        <v>0</v>
      </c>
      <c r="BJ235" s="13" t="s">
        <v>89</v>
      </c>
      <c r="BK235" s="164">
        <f>ROUND(I235*H235,2)</f>
        <v>0</v>
      </c>
      <c r="BL235" s="13" t="s">
        <v>168</v>
      </c>
      <c r="BM235" s="163" t="s">
        <v>537</v>
      </c>
    </row>
    <row r="236" spans="2:65" s="11" customFormat="1" ht="25.95" customHeight="1">
      <c r="B236" s="140"/>
      <c r="D236" s="141" t="s">
        <v>73</v>
      </c>
      <c r="E236" s="142" t="s">
        <v>489</v>
      </c>
      <c r="F236" s="142" t="s">
        <v>490</v>
      </c>
      <c r="I236" s="143"/>
      <c r="J236" s="144">
        <f>BK236</f>
        <v>0</v>
      </c>
      <c r="L236" s="140"/>
      <c r="M236" s="145"/>
      <c r="P236" s="146">
        <f>P237</f>
        <v>0</v>
      </c>
      <c r="R236" s="146">
        <f>R237</f>
        <v>0</v>
      </c>
      <c r="T236" s="147">
        <f>T237</f>
        <v>0</v>
      </c>
      <c r="AR236" s="141" t="s">
        <v>81</v>
      </c>
      <c r="AT236" s="148" t="s">
        <v>73</v>
      </c>
      <c r="AU236" s="148" t="s">
        <v>74</v>
      </c>
      <c r="AY236" s="141" t="s">
        <v>138</v>
      </c>
      <c r="BK236" s="149">
        <f>BK237</f>
        <v>0</v>
      </c>
    </row>
    <row r="237" spans="2:65" s="11" customFormat="1" ht="22.8" customHeight="1">
      <c r="B237" s="140"/>
      <c r="D237" s="141" t="s">
        <v>73</v>
      </c>
      <c r="E237" s="150" t="s">
        <v>491</v>
      </c>
      <c r="F237" s="150" t="s">
        <v>492</v>
      </c>
      <c r="I237" s="143"/>
      <c r="J237" s="151">
        <f>BK237</f>
        <v>0</v>
      </c>
      <c r="L237" s="140"/>
      <c r="M237" s="145"/>
      <c r="P237" s="146">
        <f>P238</f>
        <v>0</v>
      </c>
      <c r="R237" s="146">
        <f>R238</f>
        <v>0</v>
      </c>
      <c r="T237" s="147">
        <f>T238</f>
        <v>0</v>
      </c>
      <c r="AR237" s="141" t="s">
        <v>144</v>
      </c>
      <c r="AT237" s="148" t="s">
        <v>73</v>
      </c>
      <c r="AU237" s="148" t="s">
        <v>81</v>
      </c>
      <c r="AY237" s="141" t="s">
        <v>138</v>
      </c>
      <c r="BK237" s="149">
        <f>BK238</f>
        <v>0</v>
      </c>
    </row>
    <row r="238" spans="2:65" s="1" customFormat="1" ht="16.5" customHeight="1">
      <c r="B238" s="122"/>
      <c r="C238" s="152" t="s">
        <v>271</v>
      </c>
      <c r="D238" s="152" t="s">
        <v>140</v>
      </c>
      <c r="E238" s="153" t="s">
        <v>493</v>
      </c>
      <c r="F238" s="154" t="s">
        <v>494</v>
      </c>
      <c r="G238" s="155" t="s">
        <v>46</v>
      </c>
      <c r="H238" s="156">
        <v>500</v>
      </c>
      <c r="I238" s="157"/>
      <c r="J238" s="158">
        <f>ROUND(I238*H238,2)</f>
        <v>0</v>
      </c>
      <c r="K238" s="159"/>
      <c r="L238" s="28"/>
      <c r="M238" s="176" t="s">
        <v>1</v>
      </c>
      <c r="N238" s="177" t="s">
        <v>40</v>
      </c>
      <c r="O238" s="178"/>
      <c r="P238" s="179">
        <f>O238*H238</f>
        <v>0</v>
      </c>
      <c r="Q238" s="179">
        <v>0</v>
      </c>
      <c r="R238" s="179">
        <f>Q238*H238</f>
        <v>0</v>
      </c>
      <c r="S238" s="179">
        <v>0</v>
      </c>
      <c r="T238" s="180">
        <f>S238*H238</f>
        <v>0</v>
      </c>
      <c r="AR238" s="163" t="s">
        <v>495</v>
      </c>
      <c r="AT238" s="163" t="s">
        <v>140</v>
      </c>
      <c r="AU238" s="163" t="s">
        <v>89</v>
      </c>
      <c r="AY238" s="13" t="s">
        <v>138</v>
      </c>
      <c r="BE238" s="164">
        <f>IF(N238="základná",J238,0)</f>
        <v>0</v>
      </c>
      <c r="BF238" s="164">
        <f>IF(N238="znížená",J238,0)</f>
        <v>0</v>
      </c>
      <c r="BG238" s="164">
        <f>IF(N238="zákl. prenesená",J238,0)</f>
        <v>0</v>
      </c>
      <c r="BH238" s="164">
        <f>IF(N238="zníž. prenesená",J238,0)</f>
        <v>0</v>
      </c>
      <c r="BI238" s="164">
        <f>IF(N238="nulová",J238,0)</f>
        <v>0</v>
      </c>
      <c r="BJ238" s="13" t="s">
        <v>89</v>
      </c>
      <c r="BK238" s="164">
        <f>ROUND(I238*H238,2)</f>
        <v>0</v>
      </c>
      <c r="BL238" s="13" t="s">
        <v>495</v>
      </c>
      <c r="BM238" s="163" t="s">
        <v>538</v>
      </c>
    </row>
    <row r="239" spans="2:65" s="1" customFormat="1" ht="6.9" customHeight="1">
      <c r="B239" s="43"/>
      <c r="C239" s="44"/>
      <c r="D239" s="44"/>
      <c r="E239" s="44"/>
      <c r="F239" s="44"/>
      <c r="G239" s="44"/>
      <c r="H239" s="44"/>
      <c r="I239" s="44"/>
      <c r="J239" s="44"/>
      <c r="K239" s="44"/>
      <c r="L239" s="28"/>
    </row>
  </sheetData>
  <autoFilter ref="C141:K238" xr:uid="{00000000-0009-0000-0000-000003000000}"/>
  <mergeCells count="17">
    <mergeCell ref="E29:H29"/>
    <mergeCell ref="E134:H134"/>
    <mergeCell ref="L2:V2"/>
    <mergeCell ref="D116:F116"/>
    <mergeCell ref="D117:F117"/>
    <mergeCell ref="D118:F118"/>
    <mergeCell ref="E130:H130"/>
    <mergeCell ref="E132:H132"/>
    <mergeCell ref="E85:H85"/>
    <mergeCell ref="E87:H87"/>
    <mergeCell ref="E89:H89"/>
    <mergeCell ref="D114:F114"/>
    <mergeCell ref="D115:F115"/>
    <mergeCell ref="E7:H7"/>
    <mergeCell ref="E9:H9"/>
    <mergeCell ref="E11:H11"/>
    <mergeCell ref="E20:H20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8</vt:i4>
      </vt:variant>
    </vt:vector>
  </HeadingPairs>
  <TitlesOfParts>
    <vt:vector size="12" baseType="lpstr">
      <vt:lpstr>Rekapitulácia stavby</vt:lpstr>
      <vt:lpstr>01 - Rekonštrukcia chodní...</vt:lpstr>
      <vt:lpstr>Časť 4 - Ukrajinská od Ba...</vt:lpstr>
      <vt:lpstr>Časť 5 - Ukrajinská od mo...</vt:lpstr>
      <vt:lpstr>'01 - Rekonštrukcia chodní...'!Názvy_tlače</vt:lpstr>
      <vt:lpstr>'Časť 4 - Ukrajinská od Ba...'!Názvy_tlače</vt:lpstr>
      <vt:lpstr>'Časť 5 - Ukrajinská od mo...'!Názvy_tlače</vt:lpstr>
      <vt:lpstr>'Rekapitulácia stavby'!Názvy_tlače</vt:lpstr>
      <vt:lpstr>'01 - Rekonštrukcia chodní...'!Oblasť_tlače</vt:lpstr>
      <vt:lpstr>'Časť 4 - Ukrajinská od Ba...'!Oblasť_tlače</vt:lpstr>
      <vt:lpstr>'Časť 5 - Ukrajinská od mo...'!Oblasť_tlače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2026-03-10T12:37:54Z</dcterms:created>
  <dcterms:modified xsi:type="dcterms:W3CDTF">2026-03-10T12:37:59Z</dcterms:modified>
</cp:coreProperties>
</file>